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activeTab="2"/>
  </bookViews>
  <sheets>
    <sheet name="стр.1 (2018" sheetId="1" r:id="rId1"/>
    <sheet name="стр.2_3" sheetId="2" r:id="rId2"/>
    <sheet name="стр.4-7 " sheetId="3" r:id="rId3"/>
    <sheet name="пок закуп" sheetId="4" r:id="rId4"/>
  </sheets>
  <definedNames>
    <definedName name="_xlnm.Print_Titles" localSheetId="1">'стр.2_3'!$4:$4</definedName>
    <definedName name="_xlnm.Print_Area" localSheetId="0">'стр.1 (2018'!$A$1:$DD$45</definedName>
    <definedName name="_xlnm.Print_Area" localSheetId="1">'стр.2_3'!$A$1:$DD$76</definedName>
    <definedName name="_xlnm.Print_Area" localSheetId="2">'стр.4-7 '!$A$1:$E$200</definedName>
  </definedNames>
  <calcPr fullCalcOnLoad="1"/>
</workbook>
</file>

<file path=xl/sharedStrings.xml><?xml version="1.0" encoding="utf-8"?>
<sst xmlns="http://schemas.openxmlformats.org/spreadsheetml/2006/main" count="405" uniqueCount="240">
  <si>
    <t>Приложение</t>
  </si>
  <si>
    <t>к Порядку составления и утверждения плана</t>
  </si>
  <si>
    <t xml:space="preserve">финансово-хозяйственной деятельности 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</si>
  <si>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</si>
  <si>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</si>
  <si>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</si>
  <si>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</si>
  <si>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</si>
  <si>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</si>
  <si>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</si>
  <si>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</si>
  <si>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</si>
  <si>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</si>
  <si>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</si>
  <si>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</si>
  <si>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</si>
  <si>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</si>
  <si>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</si>
  <si>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</t>
  </si>
  <si>
    <t>по ОКПО</t>
  </si>
  <si>
    <t>24012373</t>
  </si>
  <si>
    <t>бюджетного (автономного)</t>
  </si>
  <si>
    <t>учреждения (подразделения)</t>
  </si>
  <si>
    <t>ИНН/КПП</t>
  </si>
  <si>
    <t>5835001660/583501001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</si>
  <si>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</si>
  <si>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</si>
  <si>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</si>
  <si>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</si>
  <si>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</si>
  <si>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</si>
  <si>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 (автономного)</t>
  </si>
  <si>
    <t>I. Сведения о деятельности муниципального автономного образовательного учреждения</t>
  </si>
  <si>
    <t>усвоение учащимися образовательных программ реализуемых в соотвествии с ФГОСами; создание условий для творческого развития самостоятельной, гармонично развитой, творческой личности, способной адаптироваться к изменяющимся условиям социума; формирование общей культуры учащихся на основе усвоения обязательного минимума содержания общеобразовательных программ; достижение учащимися соответсвующего образовательного уровня; воспитание у учащихся гражданственности, патриотизма, трудолюбия, уважение к правам м свободам человека, любви к окружающей природе, семье; подготовка учащихся к сознательной жизни в свободном обществе и духе понимания мира, терпимости, равноправия мужчин и женщин, дружбы между всеми народами, этническими, национальными и религиозными группами.</t>
  </si>
  <si>
    <t>1.3. Перечень услуг (работ), осуществляемых на платной основе:</t>
  </si>
  <si>
    <t>центр изучения английского языка; студия развития "Планета 13"; психологический центр "Росток"; центр циркового и эстрадного искусства "ANTRE"; столовая; ФОК; дополнительные образовательные услуги.</t>
  </si>
  <si>
    <t xml:space="preserve">II. Показатели финансового состояния учреждения 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</si>
  <si>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</si>
  <si>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</si>
  <si>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</si>
  <si>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</si>
  <si>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</si>
  <si>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</si>
  <si>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</si>
  <si>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</si>
  <si>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</si>
  <si>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</si>
  <si>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</si>
  <si>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</si>
  <si>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</si>
  <si>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</si>
  <si>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</si>
  <si>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</si>
  <si>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</si>
  <si>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</si>
  <si>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</si>
  <si>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</si>
  <si>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</si>
  <si>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</si>
  <si>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</si>
  <si>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</si>
  <si>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</si>
  <si>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</si>
  <si>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</si>
  <si>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</si>
  <si>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</si>
  <si>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</si>
  <si>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</si>
  <si>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</si>
  <si>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</si>
  <si>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</si>
  <si>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</si>
  <si>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</si>
  <si>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</si>
  <si>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</si>
  <si>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</si>
  <si>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города Пензы,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</si>
  <si>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</si>
  <si>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</si>
  <si>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</si>
  <si>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</si>
  <si>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</si>
  <si>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</si>
  <si>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</si>
  <si>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</si>
  <si>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</si>
  <si>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</si>
  <si>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</si>
  <si>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</si>
  <si>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</si>
  <si>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</si>
  <si>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</si>
  <si>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</si>
  <si>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</si>
  <si>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</si>
  <si>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</si>
  <si>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</si>
  <si>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</si>
  <si>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</si>
  <si>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</si>
  <si>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</si>
  <si>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</si>
  <si>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</si>
  <si>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</si>
  <si>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</si>
  <si>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</si>
  <si>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</si>
  <si>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</si>
  <si>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Всего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</si>
  <si>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</si>
  <si>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</si>
  <si>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</si>
  <si>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выполнении муниципального задания</t>
  </si>
  <si>
    <t>Субсидии на иные цели</t>
  </si>
  <si>
    <t>Бюджетные инвестиции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</si>
  <si>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</si>
  <si>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Услуга № 1 доп. Образовательные услуги ( обучение ) </t>
  </si>
  <si>
    <t>Услуга № 2 доп. Образ. Услуги ( организация горячего питания )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</si>
  <si>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</si>
  <si>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</si>
  <si>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</si>
  <si>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</si>
  <si>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Субсидии на выполнение муниципального задания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</si>
  <si>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</si>
  <si>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</si>
  <si>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</si>
  <si>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</si>
  <si>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</si>
  <si>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</si>
  <si>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</si>
  <si>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</si>
  <si>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</si>
  <si>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</si>
  <si>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</si>
  <si>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</si>
  <si>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</si>
  <si>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</si>
  <si>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</si>
  <si>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</si>
  <si>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05.01.622</t>
  </si>
  <si>
    <t>04.02.000</t>
  </si>
  <si>
    <t>Аренда</t>
  </si>
  <si>
    <t>04.04.000</t>
  </si>
  <si>
    <t>Руководитель муниципального бюджетного</t>
  </si>
  <si>
    <t>(автономного) учреждения (подразделения)</t>
  </si>
  <si>
    <t xml:space="preserve">(уполномоченное лицо)                                                                                                               Е.Ю.Тымченко </t>
  </si>
  <si>
    <t>Главный бухгалтер муниципального бюджетного</t>
  </si>
  <si>
    <t>Исполнитель</t>
  </si>
  <si>
    <t>(автономного) учреждения (подразделения)                                                                                А.Г.Туишева</t>
  </si>
  <si>
    <t>Управление образования города Пензы</t>
  </si>
  <si>
    <t>440062, г. Пенза, проспект Строителей, 52а</t>
  </si>
  <si>
    <t>аренда</t>
  </si>
  <si>
    <t>Субсидии на иные цели ,связанные с погашением кредиторской задолженности по муниципальным целевым программам</t>
  </si>
  <si>
    <t>1.1. Цели деятельности муниципального автономного образовательного учреждения:</t>
  </si>
  <si>
    <t>1.2. Виды деятельности муниципального автономного образовательного учреждения:</t>
  </si>
  <si>
    <t>тел.959783</t>
  </si>
  <si>
    <t>Расходы на создание условий для предоставления общедоступного и бесплатного общего образования</t>
  </si>
  <si>
    <t>05.01.621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</si>
  <si>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</si>
  <si>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Расходы на обеспечение обучающихся 1-11 классов горячим питанием</t>
  </si>
  <si>
    <t>Субсидии автономным учреждениям на иные цели</t>
  </si>
  <si>
    <t xml:space="preserve"> Субвенции по исполнению  одельных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образовательных организаций дополнительного образования</t>
  </si>
  <si>
    <t>Услуга № 3 доп. Возмещение коммунальных услуг</t>
  </si>
  <si>
    <t>Фонд оплаты труда казенных учреждений</t>
  </si>
  <si>
    <t>Иные выплаты персоналу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</si>
  <si>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</si>
  <si>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товаров,работ и услуг для обеспечения государственных ( муниципальных) нужд</t>
  </si>
  <si>
    <t>Уплата налога на имущество организаций и земельного налога</t>
  </si>
  <si>
    <t>S333</t>
  </si>
  <si>
    <t>Ю.А.Голодяев</t>
  </si>
  <si>
    <t>Уплата налогов, сборов и иных платежей</t>
  </si>
  <si>
    <t>Уплата прочих налогов,сборов</t>
  </si>
  <si>
    <t>Уплата иных платежей</t>
  </si>
  <si>
    <t>12 1 12 21140</t>
  </si>
  <si>
    <t>Расходы на приведение зданий, сооружений, территории и материально-технической базы учреждений общего и дополнительного образования в соответствие с современными требованиями и нормами</t>
  </si>
  <si>
    <t>12 1 20 76240</t>
  </si>
  <si>
    <t>Муниципальное автономное общеобразовательное учреждение многопрофильная гимназия №13 г. Пензы</t>
  </si>
  <si>
    <t>05.10.622</t>
  </si>
  <si>
    <t>Расходы на организацию отдыха детей в оздоровительных лагерях с дневным пребыванием в каникулярное время</t>
  </si>
  <si>
    <t>Расходы на мероприятия по выполнению наказов избирателей, поступивших депутатам Пензенской городской Думы по учреждениям образования</t>
  </si>
  <si>
    <t>Закупка товаров, работ ,услуг в целях капитального ремонта (муниципального) имущества</t>
  </si>
  <si>
    <t>12 1 05 21010</t>
  </si>
  <si>
    <t>12 1 03 76210</t>
  </si>
  <si>
    <t>в соотвествиии с лицензией 11664 от 01.09.2015г. серии 58Л01 № 0000476, гимназия имеет право на ведение образовательной деятельности: дошкольное образование, начальное общее образование, основное общее образование, среднее (полное) общее образование, дополнительное образование по следующим напрвлениям, это художественно-эстетическое, физкультурно-спортивное, научно-техническое, военно-патриотическое, туристко-краеведческое, естественно-научное.</t>
  </si>
  <si>
    <t>Таблица к Плану финансово-хозяйственной деятельности муниципальных, бюджетных и автономных учреждений, находящихся в ведении Управления образования города Пензы</t>
  </si>
  <si>
    <t>Показатели выплат по расходам</t>
  </si>
  <si>
    <r>
      <t>на закупку товаров, работ, услуг учреждения</t>
    </r>
    <r>
      <rPr>
        <b/>
        <sz val="11"/>
        <color indexed="8"/>
        <rFont val="Times New Roman"/>
        <family val="1"/>
      </rPr>
      <t xml:space="preserve"> МАОУ многопрофильная гимназия №13 г.Пензы</t>
    </r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</si>
  <si>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</si>
  <si>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</si>
  <si>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</si>
  <si>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</si>
  <si>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</si>
  <si>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</si>
  <si>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</si>
  <si>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     1-ый год планового периода</t>
  </si>
  <si>
    <t>Выплаты по расходам на закупку товаров, работ, услуг всего:</t>
  </si>
  <si>
    <t>0001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</si>
  <si>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</si>
  <si>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</si>
  <si>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</si>
  <si>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Руководитель учреждения</t>
  </si>
  <si>
    <t>Е.Ю.Тымченко</t>
  </si>
  <si>
    <t xml:space="preserve">Главный бухгалтер </t>
  </si>
  <si>
    <t>А.Г.Туишева</t>
  </si>
  <si>
    <t>18</t>
  </si>
  <si>
    <t>на 2018 г. очередной финансовый год</t>
  </si>
  <si>
    <t>12 1 19 21150</t>
  </si>
  <si>
    <t>12 1 10 74342</t>
  </si>
  <si>
    <t>Расходы на создание условий для предоставления общедоступного и бесплатного образования кредиторская задолженность за 2016 год</t>
  </si>
  <si>
    <t>99 9 00 21010</t>
  </si>
  <si>
    <t>Исполнение судебных решений</t>
  </si>
  <si>
    <t>99 4 00 90300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</si>
  <si>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учреждений.</t>
  </si>
  <si>
    <t>99 9 00 21140</t>
  </si>
  <si>
    <t>Расходы на приведение зданий, сооружений, территории и материально-технической базы учреждений общего и дополнительного образования в соответствие с современными требованиями и нормами кредиторская задолженность 2017г.</t>
  </si>
  <si>
    <t>Уплата налога на имущество организаций и земельного налога (налоги, пошлины и сборы)</t>
  </si>
  <si>
    <t>Уплата прочих налогов и сборов</t>
  </si>
  <si>
    <t>Налоги, пошлины и сборы</t>
  </si>
  <si>
    <t>на 2019 г.              1-ый год планового периода</t>
  </si>
  <si>
    <t>на 2020 г.             2-ой год планового периода</t>
  </si>
  <si>
    <t>на 20__ г.         2-ой год планового периода</t>
  </si>
  <si>
    <t>на 2019 г.             1-ый год планового периода</t>
  </si>
  <si>
    <t>на 2020 г.               2-ой год планового периода</t>
  </si>
  <si>
    <t>12 1 05 S1053                    (м)</t>
  </si>
  <si>
    <t>Расходы на повышение оплаты труда работников бюджетной сферы в связи с увеличением минимального размера оплаты труда</t>
  </si>
  <si>
    <t>Фонд оплаты труда 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</si>
  <si>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</si>
  <si>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12 1 05 71053                    (м)</t>
  </si>
  <si>
    <t>05.10.621</t>
  </si>
  <si>
    <t>Услуга № 2 доп. Образ. Услуги ( пришк.лагерь )</t>
  </si>
  <si>
    <t>Иные выплаты</t>
  </si>
  <si>
    <t>Штрафы за нарушение законодательства о налогах и сборах и страховых взносах</t>
  </si>
  <si>
    <t>декабря</t>
  </si>
  <si>
    <t>04.15.000</t>
  </si>
  <si>
    <t>безвозмездные перечисления</t>
  </si>
  <si>
    <t>Безвозмездные перенчисления</t>
  </si>
  <si>
    <t>25</t>
  </si>
  <si>
    <t>25.12.2018</t>
  </si>
  <si>
    <t>на 25 декабря 2018 г.</t>
  </si>
  <si>
    <t>12 1 09 21170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</si>
</sst>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</numFmts>
  <fonts count="6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wrapText="1" indent="4"/>
    </xf>
    <xf numFmtId="0" fontId="3" fillId="0" borderId="11" xfId="0" applyFont="1" applyBorder="1" applyAlignment="1">
      <alignment horizontal="left" wrapText="1" indent="3"/>
    </xf>
    <xf numFmtId="0" fontId="3" fillId="0" borderId="11" xfId="0" applyFont="1" applyBorder="1" applyAlignment="1">
      <alignment horizontal="left" wrapText="1"/>
    </xf>
    <xf numFmtId="0" fontId="9" fillId="0" borderId="13" xfId="53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0" fontId="9" fillId="0" borderId="15" xfId="53" applyFont="1" applyBorder="1" applyAlignment="1">
      <alignment horizontal="center" vertical="top" wrapText="1"/>
      <protection/>
    </xf>
    <xf numFmtId="0" fontId="9" fillId="0" borderId="16" xfId="53" applyFont="1" applyBorder="1" applyAlignment="1">
      <alignment vertical="top" wrapText="1"/>
      <protection/>
    </xf>
    <xf numFmtId="0" fontId="9" fillId="0" borderId="17" xfId="53" applyFont="1" applyBorder="1" applyAlignment="1">
      <alignment horizontal="center" vertical="top" wrapText="1"/>
      <protection/>
    </xf>
    <xf numFmtId="0" fontId="9" fillId="0" borderId="16" xfId="53" applyFont="1" applyBorder="1" applyAlignment="1">
      <alignment wrapText="1"/>
      <protection/>
    </xf>
    <xf numFmtId="0" fontId="11" fillId="0" borderId="16" xfId="53" applyFont="1" applyBorder="1" applyAlignment="1">
      <alignment vertical="top" wrapText="1"/>
      <protection/>
    </xf>
    <xf numFmtId="0" fontId="12" fillId="33" borderId="16" xfId="53" applyFont="1" applyFill="1" applyBorder="1" applyAlignment="1">
      <alignment wrapText="1"/>
      <protection/>
    </xf>
    <xf numFmtId="0" fontId="13" fillId="33" borderId="17" xfId="53" applyFont="1" applyFill="1" applyBorder="1" applyAlignment="1">
      <alignment horizontal="center" vertical="top" wrapText="1"/>
      <protection/>
    </xf>
    <xf numFmtId="0" fontId="9" fillId="0" borderId="17" xfId="53" applyFont="1" applyBorder="1" applyAlignment="1">
      <alignment horizontal="center" wrapText="1"/>
      <protection/>
    </xf>
    <xf numFmtId="0" fontId="9" fillId="0" borderId="17" xfId="53" applyFont="1" applyBorder="1" applyAlignment="1">
      <alignment vertical="top" wrapText="1"/>
      <protection/>
    </xf>
    <xf numFmtId="0" fontId="11" fillId="0" borderId="16" xfId="53" applyFont="1" applyBorder="1" applyAlignment="1">
      <alignment vertical="top"/>
      <protection/>
    </xf>
    <xf numFmtId="0" fontId="12" fillId="33" borderId="16" xfId="53" applyFont="1" applyFill="1" applyBorder="1" applyAlignment="1">
      <alignment vertical="top" wrapText="1"/>
      <protection/>
    </xf>
    <xf numFmtId="0" fontId="13" fillId="33" borderId="17" xfId="53" applyFont="1" applyFill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60" fillId="0" borderId="18" xfId="53" applyFont="1" applyBorder="1" applyAlignment="1">
      <alignment vertical="top" wrapText="1"/>
      <protection/>
    </xf>
    <xf numFmtId="0" fontId="41" fillId="0" borderId="19" xfId="53" applyFont="1" applyBorder="1">
      <alignment/>
      <protection/>
    </xf>
    <xf numFmtId="0" fontId="41" fillId="0" borderId="19" xfId="53" applyFont="1" applyBorder="1" applyAlignment="1">
      <alignment wrapText="1"/>
      <protection/>
    </xf>
    <xf numFmtId="0" fontId="61" fillId="0" borderId="19" xfId="53" applyFont="1" applyBorder="1" applyAlignment="1">
      <alignment horizontal="center" wrapText="1"/>
      <protection/>
    </xf>
    <xf numFmtId="0" fontId="62" fillId="34" borderId="18" xfId="53" applyFont="1" applyFill="1" applyBorder="1" applyAlignment="1">
      <alignment vertical="top" wrapText="1"/>
      <protection/>
    </xf>
    <xf numFmtId="0" fontId="62" fillId="34" borderId="19" xfId="53" applyFont="1" applyFill="1" applyBorder="1" applyAlignment="1">
      <alignment horizontal="center" vertical="top" wrapText="1"/>
      <protection/>
    </xf>
    <xf numFmtId="0" fontId="63" fillId="34" borderId="19" xfId="53" applyFont="1" applyFill="1" applyBorder="1" applyAlignment="1">
      <alignment vertical="top" wrapText="1"/>
      <protection/>
    </xf>
    <xf numFmtId="0" fontId="15" fillId="33" borderId="16" xfId="53" applyFont="1" applyFill="1" applyBorder="1" applyAlignment="1">
      <alignment vertical="top" wrapText="1"/>
      <protection/>
    </xf>
    <xf numFmtId="0" fontId="15" fillId="33" borderId="17" xfId="53" applyFont="1" applyFill="1" applyBorder="1" applyAlignment="1">
      <alignment horizontal="center" vertical="top" wrapText="1"/>
      <protection/>
    </xf>
    <xf numFmtId="0" fontId="16" fillId="33" borderId="17" xfId="53" applyFont="1" applyFill="1" applyBorder="1" applyAlignment="1">
      <alignment vertical="top" wrapText="1"/>
      <protection/>
    </xf>
    <xf numFmtId="171" fontId="1" fillId="0" borderId="20" xfId="61" applyFont="1" applyBorder="1" applyAlignment="1">
      <alignment horizontal="center" vertical="top" wrapText="1"/>
    </xf>
    <xf numFmtId="171" fontId="1" fillId="0" borderId="21" xfId="61" applyFont="1" applyBorder="1" applyAlignment="1">
      <alignment horizontal="center" vertical="top" wrapText="1"/>
    </xf>
    <xf numFmtId="0" fontId="16" fillId="0" borderId="17" xfId="53" applyFont="1" applyBorder="1" applyAlignment="1">
      <alignment vertical="top" wrapText="1"/>
      <protection/>
    </xf>
    <xf numFmtId="0" fontId="15" fillId="0" borderId="17" xfId="53" applyFont="1" applyBorder="1" applyAlignment="1">
      <alignment vertical="top" wrapText="1"/>
      <protection/>
    </xf>
    <xf numFmtId="0" fontId="15" fillId="33" borderId="17" xfId="53" applyFont="1" applyFill="1" applyBorder="1" applyAlignment="1">
      <alignment vertical="top" wrapText="1"/>
      <protection/>
    </xf>
    <xf numFmtId="0" fontId="16" fillId="0" borderId="17" xfId="53" applyFont="1" applyBorder="1" applyAlignment="1">
      <alignment vertical="top"/>
      <protection/>
    </xf>
    <xf numFmtId="0" fontId="17" fillId="0" borderId="17" xfId="53" applyFont="1" applyBorder="1" applyAlignment="1">
      <alignment vertical="top"/>
      <protection/>
    </xf>
    <xf numFmtId="0" fontId="62" fillId="34" borderId="19" xfId="53" applyFont="1" applyFill="1" applyBorder="1" applyAlignment="1">
      <alignment vertical="top" wrapText="1"/>
      <protection/>
    </xf>
    <xf numFmtId="171" fontId="18" fillId="34" borderId="21" xfId="61" applyFont="1" applyFill="1" applyBorder="1" applyAlignment="1">
      <alignment horizontal="center" vertical="top" wrapText="1"/>
    </xf>
    <xf numFmtId="171" fontId="18" fillId="33" borderId="20" xfId="61" applyFont="1" applyFill="1" applyBorder="1" applyAlignment="1">
      <alignment horizontal="center" vertical="top" wrapText="1"/>
    </xf>
    <xf numFmtId="0" fontId="19" fillId="0" borderId="16" xfId="53" applyFont="1" applyBorder="1" applyAlignment="1">
      <alignment vertical="top" wrapText="1"/>
      <protection/>
    </xf>
    <xf numFmtId="171" fontId="0" fillId="0" borderId="0" xfId="0" applyNumberFormat="1" applyAlignment="1">
      <alignment/>
    </xf>
    <xf numFmtId="0" fontId="7" fillId="0" borderId="0" xfId="53" applyFont="1" applyBorder="1" applyAlignment="1">
      <alignment vertical="top" wrapText="1"/>
      <protection/>
    </xf>
    <xf numFmtId="171" fontId="20" fillId="0" borderId="20" xfId="61" applyFont="1" applyBorder="1" applyAlignment="1">
      <alignment horizontal="center" vertical="top" wrapText="1"/>
    </xf>
    <xf numFmtId="171" fontId="18" fillId="35" borderId="20" xfId="61" applyFont="1" applyFill="1" applyBorder="1" applyAlignment="1">
      <alignment horizontal="center" vertical="top" wrapText="1"/>
    </xf>
    <xf numFmtId="171" fontId="1" fillId="35" borderId="20" xfId="6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9" fontId="15" fillId="33" borderId="17" xfId="53" applyNumberFormat="1" applyFont="1" applyFill="1" applyBorder="1" applyAlignment="1">
      <alignment vertical="top" wrapText="1"/>
      <protection/>
    </xf>
    <xf numFmtId="0" fontId="15" fillId="33" borderId="17" xfId="53" applyFont="1" applyFill="1" applyBorder="1" applyAlignment="1">
      <alignment vertical="top"/>
      <protection/>
    </xf>
    <xf numFmtId="171" fontId="21" fillId="0" borderId="20" xfId="61" applyFont="1" applyBorder="1" applyAlignment="1">
      <alignment horizontal="center" vertical="top" wrapText="1"/>
    </xf>
    <xf numFmtId="171" fontId="18" fillId="0" borderId="20" xfId="61" applyFont="1" applyBorder="1" applyAlignment="1">
      <alignment horizontal="center" vertical="top" wrapText="1"/>
    </xf>
    <xf numFmtId="171" fontId="0" fillId="36" borderId="0" xfId="0" applyNumberFormat="1" applyFill="1" applyAlignment="1">
      <alignment/>
    </xf>
    <xf numFmtId="0" fontId="12" fillId="0" borderId="16" xfId="53" applyFont="1" applyBorder="1" applyAlignment="1">
      <alignment vertical="top" wrapText="1"/>
      <protection/>
    </xf>
    <xf numFmtId="0" fontId="15" fillId="0" borderId="17" xfId="53" applyFont="1" applyBorder="1" applyAlignment="1">
      <alignment horizontal="center" wrapText="1"/>
      <protection/>
    </xf>
    <xf numFmtId="43" fontId="0" fillId="0" borderId="0" xfId="0" applyNumberFormat="1" applyAlignment="1">
      <alignment/>
    </xf>
    <xf numFmtId="0" fontId="22" fillId="0" borderId="0" xfId="0" applyFont="1" applyAlignment="1">
      <alignment/>
    </xf>
    <xf numFmtId="171" fontId="18" fillId="34" borderId="20" xfId="61" applyFont="1" applyFill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11" fillId="36" borderId="16" xfId="53" applyFont="1" applyFill="1" applyBorder="1" applyAlignment="1">
      <alignment vertical="top" wrapText="1"/>
      <protection/>
    </xf>
    <xf numFmtId="0" fontId="16" fillId="36" borderId="17" xfId="53" applyFont="1" applyFill="1" applyBorder="1" applyAlignment="1">
      <alignment vertical="top"/>
      <protection/>
    </xf>
    <xf numFmtId="0" fontId="16" fillId="36" borderId="17" xfId="53" applyFont="1" applyFill="1" applyBorder="1" applyAlignment="1">
      <alignment vertical="top" wrapText="1"/>
      <protection/>
    </xf>
    <xf numFmtId="0" fontId="9" fillId="36" borderId="17" xfId="53" applyFont="1" applyFill="1" applyBorder="1" applyAlignment="1">
      <alignment horizontal="center" wrapText="1"/>
      <protection/>
    </xf>
    <xf numFmtId="0" fontId="17" fillId="0" borderId="16" xfId="53" applyFont="1" applyBorder="1" applyAlignment="1">
      <alignment vertical="top" wrapText="1"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justify"/>
    </xf>
    <xf numFmtId="0" fontId="61" fillId="0" borderId="19" xfId="0" applyFont="1" applyBorder="1" applyAlignment="1">
      <alignment vertical="top" wrapText="1"/>
    </xf>
    <xf numFmtId="49" fontId="61" fillId="0" borderId="19" xfId="0" applyNumberFormat="1" applyFont="1" applyBorder="1" applyAlignment="1">
      <alignment horizontal="center" wrapText="1"/>
    </xf>
    <xf numFmtId="0" fontId="61" fillId="0" borderId="19" xfId="0" applyFont="1" applyBorder="1" applyAlignment="1">
      <alignment horizontal="center" wrapText="1"/>
    </xf>
    <xf numFmtId="4" fontId="61" fillId="0" borderId="19" xfId="0" applyNumberFormat="1" applyFont="1" applyBorder="1" applyAlignment="1">
      <alignment vertical="top" wrapText="1"/>
    </xf>
    <xf numFmtId="0" fontId="64" fillId="0" borderId="19" xfId="0" applyFont="1" applyBorder="1" applyAlignment="1">
      <alignment horizontal="center" vertical="top" wrapText="1"/>
    </xf>
    <xf numFmtId="0" fontId="60" fillId="0" borderId="19" xfId="0" applyFont="1" applyBorder="1" applyAlignment="1">
      <alignment vertical="top" wrapText="1"/>
    </xf>
    <xf numFmtId="4" fontId="60" fillId="0" borderId="19" xfId="0" applyNumberFormat="1" applyFont="1" applyBorder="1" applyAlignment="1">
      <alignment wrapText="1"/>
    </xf>
    <xf numFmtId="4" fontId="60" fillId="0" borderId="19" xfId="0" applyNumberFormat="1" applyFont="1" applyBorder="1" applyAlignment="1">
      <alignment vertical="top" wrapText="1"/>
    </xf>
    <xf numFmtId="171" fontId="18" fillId="0" borderId="20" xfId="61" applyFont="1" applyBorder="1" applyAlignment="1">
      <alignment horizontal="center" wrapText="1"/>
    </xf>
    <xf numFmtId="0" fontId="12" fillId="0" borderId="16" xfId="53" applyFont="1" applyBorder="1" applyAlignment="1">
      <alignment wrapText="1"/>
      <protection/>
    </xf>
    <xf numFmtId="0" fontId="16" fillId="0" borderId="22" xfId="53" applyFont="1" applyBorder="1" applyAlignment="1">
      <alignment vertical="top"/>
      <protection/>
    </xf>
    <xf numFmtId="0" fontId="16" fillId="0" borderId="22" xfId="53" applyFont="1" applyBorder="1" applyAlignment="1">
      <alignment vertical="top" wrapText="1"/>
      <protection/>
    </xf>
    <xf numFmtId="0" fontId="11" fillId="0" borderId="23" xfId="53" applyFont="1" applyBorder="1" applyAlignment="1">
      <alignment vertical="top" wrapText="1"/>
      <protection/>
    </xf>
    <xf numFmtId="0" fontId="16" fillId="0" borderId="24" xfId="53" applyFont="1" applyBorder="1" applyAlignment="1">
      <alignment vertical="top"/>
      <protection/>
    </xf>
    <xf numFmtId="0" fontId="16" fillId="0" borderId="24" xfId="53" applyFont="1" applyBorder="1" applyAlignment="1">
      <alignment vertical="top" wrapText="1"/>
      <protection/>
    </xf>
    <xf numFmtId="0" fontId="9" fillId="0" borderId="24" xfId="53" applyFont="1" applyBorder="1" applyAlignment="1">
      <alignment horizontal="center" wrapText="1"/>
      <protection/>
    </xf>
    <xf numFmtId="171" fontId="1" fillId="0" borderId="25" xfId="61" applyFont="1" applyBorder="1" applyAlignment="1">
      <alignment horizontal="center" vertical="top" wrapText="1"/>
    </xf>
    <xf numFmtId="0" fontId="12" fillId="0" borderId="26" xfId="53" applyFont="1" applyBorder="1" applyAlignment="1">
      <alignment vertical="top" wrapText="1"/>
      <protection/>
    </xf>
    <xf numFmtId="0" fontId="15" fillId="0" borderId="22" xfId="53" applyFont="1" applyBorder="1" applyAlignment="1">
      <alignment horizontal="center" wrapText="1"/>
      <protection/>
    </xf>
    <xf numFmtId="171" fontId="18" fillId="35" borderId="27" xfId="61" applyFont="1" applyFill="1" applyBorder="1" applyAlignment="1">
      <alignment horizontal="center" vertical="top" wrapText="1"/>
    </xf>
    <xf numFmtId="0" fontId="12" fillId="33" borderId="28" xfId="53" applyFont="1" applyFill="1" applyBorder="1" applyAlignment="1">
      <alignment wrapText="1"/>
      <protection/>
    </xf>
    <xf numFmtId="0" fontId="15" fillId="33" borderId="29" xfId="53" applyFont="1" applyFill="1" applyBorder="1" applyAlignment="1">
      <alignment vertical="top"/>
      <protection/>
    </xf>
    <xf numFmtId="0" fontId="15" fillId="33" borderId="29" xfId="53" applyFont="1" applyFill="1" applyBorder="1" applyAlignment="1">
      <alignment vertical="top" wrapText="1"/>
      <protection/>
    </xf>
    <xf numFmtId="0" fontId="13" fillId="33" borderId="29" xfId="53" applyFont="1" applyFill="1" applyBorder="1" applyAlignment="1">
      <alignment horizontal="center" vertical="top" wrapText="1"/>
      <protection/>
    </xf>
    <xf numFmtId="171" fontId="18" fillId="33" borderId="30" xfId="61" applyFont="1" applyFill="1" applyBorder="1" applyAlignment="1">
      <alignment horizontal="center" vertical="top" wrapText="1"/>
    </xf>
    <xf numFmtId="0" fontId="60" fillId="0" borderId="0" xfId="53" applyFont="1" applyBorder="1" applyAlignment="1">
      <alignment vertical="top" wrapText="1"/>
      <protection/>
    </xf>
    <xf numFmtId="0" fontId="41" fillId="0" borderId="0" xfId="53" applyFont="1" applyBorder="1">
      <alignment/>
      <protection/>
    </xf>
    <xf numFmtId="0" fontId="41" fillId="0" borderId="0" xfId="53" applyFont="1" applyBorder="1" applyAlignment="1">
      <alignment wrapText="1"/>
      <protection/>
    </xf>
    <xf numFmtId="0" fontId="61" fillId="0" borderId="0" xfId="53" applyFont="1" applyBorder="1" applyAlignment="1">
      <alignment horizontal="center" wrapText="1"/>
      <protection/>
    </xf>
    <xf numFmtId="171" fontId="1" fillId="0" borderId="0" xfId="6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31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31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31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/>
    </xf>
    <xf numFmtId="0" fontId="3" fillId="0" borderId="32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 indent="2"/>
    </xf>
    <xf numFmtId="0" fontId="3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3" fillId="0" borderId="35" xfId="0" applyFont="1" applyBorder="1" applyAlignment="1">
      <alignment horizontal="left" vertical="top" wrapText="1"/>
    </xf>
    <xf numFmtId="2" fontId="3" fillId="0" borderId="17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8" fillId="0" borderId="0" xfId="53" applyFont="1" applyBorder="1" applyAlignment="1">
      <alignment horizontal="center" vertical="top" wrapText="1"/>
      <protection/>
    </xf>
    <xf numFmtId="0" fontId="64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0" fontId="64" fillId="0" borderId="19" xfId="0" applyFont="1" applyBorder="1" applyAlignment="1">
      <alignment horizontal="center" vertical="top" wrapText="1"/>
    </xf>
    <xf numFmtId="0" fontId="64" fillId="0" borderId="36" xfId="0" applyFont="1" applyBorder="1" applyAlignment="1">
      <alignment horizontal="center" vertical="top" wrapText="1"/>
    </xf>
    <xf numFmtId="0" fontId="64" fillId="0" borderId="37" xfId="0" applyFont="1" applyBorder="1" applyAlignment="1">
      <alignment horizontal="center" vertical="top" wrapText="1"/>
    </xf>
    <xf numFmtId="0" fontId="64" fillId="0" borderId="38" xfId="0" applyFont="1" applyBorder="1" applyAlignment="1">
      <alignment horizontal="center" vertical="top" wrapText="1"/>
    </xf>
    <xf numFmtId="0" fontId="61" fillId="0" borderId="39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5"/>
  <sheetViews>
    <sheetView zoomScalePageLayoutView="0" workbookViewId="0" topLeftCell="A10">
      <selection activeCell="CO21" sqref="CO21:DD21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0</v>
      </c>
    </row>
    <row r="2" s="2" customFormat="1" ht="11.25" customHeight="1">
      <c r="BS2" s="3" t="s">
        <v>1</v>
      </c>
    </row>
    <row r="3" s="2" customFormat="1" ht="11.25" customHeight="1">
      <c r="BS3" s="2" t="s">
        <v>2</v>
      </c>
    </row>
    <row r="4" s="2" customFormat="1" ht="11.25" customHeight="1">
      <c r="BS4" s="3" t="s">
        <v>3</v>
      </c>
    </row>
    <row r="5" s="2" customFormat="1" ht="11.25" customHeight="1">
      <c r="BS5" s="3" t="s">
        <v>4</v>
      </c>
    </row>
    <row r="6" s="2" customFormat="1" ht="11.25" customHeight="1">
      <c r="BS6" s="3" t="s">
        <v>5</v>
      </c>
    </row>
    <row r="7" ht="15">
      <c r="N7" s="2"/>
    </row>
    <row r="8" spans="57:108" ht="15">
      <c r="BE8" s="132" t="s">
        <v>6</v>
      </c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</row>
    <row r="9" spans="57:108" ht="15"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</row>
    <row r="10" spans="57:108" s="2" customFormat="1" ht="12" customHeight="1">
      <c r="BE10" s="134" t="s">
        <v>7</v>
      </c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</row>
    <row r="11" spans="57:108" ht="15"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6" t="s">
        <v>169</v>
      </c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</row>
    <row r="12" spans="57:108" s="2" customFormat="1" ht="12">
      <c r="BE12" s="137" t="s">
        <v>8</v>
      </c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 t="s">
        <v>9</v>
      </c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</row>
    <row r="13" spans="65:99" ht="15">
      <c r="BM13" s="4" t="s">
        <v>10</v>
      </c>
      <c r="BN13" s="138"/>
      <c r="BO13" s="138"/>
      <c r="BP13" s="138"/>
      <c r="BQ13" s="138"/>
      <c r="BR13" s="1" t="s">
        <v>10</v>
      </c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9">
        <v>20</v>
      </c>
      <c r="CN13" s="139"/>
      <c r="CO13" s="139"/>
      <c r="CP13" s="139"/>
      <c r="CQ13" s="140" t="s">
        <v>204</v>
      </c>
      <c r="CR13" s="140"/>
      <c r="CS13" s="140"/>
      <c r="CT13" s="140"/>
      <c r="CU13" s="1" t="s">
        <v>11</v>
      </c>
    </row>
    <row r="14" ht="15">
      <c r="CY14" s="5"/>
    </row>
    <row r="15" spans="1:108" ht="16.5">
      <c r="A15" s="141" t="s">
        <v>12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</row>
    <row r="16" spans="36:58" s="6" customFormat="1" ht="16.5">
      <c r="AJ16" s="7"/>
      <c r="AM16" s="7"/>
      <c r="AV16" s="8"/>
      <c r="AW16" s="8"/>
      <c r="AX16" s="8"/>
      <c r="BA16" s="8" t="s">
        <v>13</v>
      </c>
      <c r="BB16" s="142" t="s">
        <v>204</v>
      </c>
      <c r="BC16" s="142"/>
      <c r="BD16" s="142"/>
      <c r="BE16" s="142"/>
      <c r="BF16" s="6" t="s">
        <v>14</v>
      </c>
    </row>
    <row r="18" spans="93:108" ht="15">
      <c r="CO18" s="136" t="s">
        <v>15</v>
      </c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</row>
    <row r="19" spans="91:108" ht="15" customHeight="1">
      <c r="CM19" s="4" t="s">
        <v>16</v>
      </c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</row>
    <row r="20" spans="36:108" ht="15" customHeight="1">
      <c r="AJ20" s="9"/>
      <c r="AK20" s="10" t="s">
        <v>10</v>
      </c>
      <c r="AL20" s="144" t="s">
        <v>236</v>
      </c>
      <c r="AM20" s="144"/>
      <c r="AN20" s="144"/>
      <c r="AO20" s="144"/>
      <c r="AP20" s="9" t="s">
        <v>10</v>
      </c>
      <c r="AQ20" s="9"/>
      <c r="AR20" s="9"/>
      <c r="AS20" s="144" t="s">
        <v>232</v>
      </c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5">
        <v>20</v>
      </c>
      <c r="BL20" s="145"/>
      <c r="BM20" s="145"/>
      <c r="BN20" s="145"/>
      <c r="BO20" s="146" t="s">
        <v>204</v>
      </c>
      <c r="BP20" s="146"/>
      <c r="BQ20" s="146"/>
      <c r="BR20" s="146"/>
      <c r="BS20" s="9" t="s">
        <v>11</v>
      </c>
      <c r="BT20" s="9"/>
      <c r="BU20" s="9"/>
      <c r="BY20" s="12"/>
      <c r="CM20" s="4" t="s">
        <v>17</v>
      </c>
      <c r="CO20" s="143" t="s">
        <v>237</v>
      </c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</row>
    <row r="21" spans="77:108" ht="15" customHeight="1">
      <c r="BY21" s="12"/>
      <c r="BZ21" s="12"/>
      <c r="CM21" s="4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</row>
    <row r="22" spans="77:108" ht="15" customHeight="1">
      <c r="BY22" s="12"/>
      <c r="BZ22" s="12"/>
      <c r="CM22" s="4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</row>
    <row r="23" spans="1:108" ht="15" customHeight="1">
      <c r="A23" s="13" t="s">
        <v>18</v>
      </c>
      <c r="AH23" s="147" t="s">
        <v>176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5"/>
      <c r="BY23" s="12"/>
      <c r="CM23" s="4" t="s">
        <v>19</v>
      </c>
      <c r="CO23" s="143" t="s">
        <v>20</v>
      </c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</row>
    <row r="24" spans="1:108" ht="15" customHeight="1">
      <c r="A24" s="13" t="s">
        <v>21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7"/>
      <c r="W24" s="17"/>
      <c r="X24" s="17"/>
      <c r="Y24" s="17"/>
      <c r="Z24" s="18"/>
      <c r="AA24" s="18"/>
      <c r="AB24" s="18"/>
      <c r="AC24" s="16"/>
      <c r="AD24" s="16"/>
      <c r="AE24" s="16"/>
      <c r="AF24" s="16"/>
      <c r="AG24" s="16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5"/>
      <c r="BY24" s="12"/>
      <c r="BZ24" s="12"/>
      <c r="CM24" s="19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</row>
    <row r="25" spans="1:108" ht="27" customHeight="1">
      <c r="A25" s="13" t="s">
        <v>22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5"/>
      <c r="BY25" s="12"/>
      <c r="BZ25" s="12"/>
      <c r="CM25" s="19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</row>
    <row r="26" spans="44:108" ht="21" customHeight="1"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Y26" s="12"/>
      <c r="BZ26" s="12"/>
      <c r="CM26" s="4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</row>
    <row r="27" spans="1:108" s="20" customFormat="1" ht="21" customHeight="1">
      <c r="A27" s="20" t="s">
        <v>23</v>
      </c>
      <c r="AH27" s="149" t="s">
        <v>24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22"/>
      <c r="CM27" s="23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</row>
    <row r="28" spans="1:108" s="20" customFormat="1" ht="21" customHeight="1">
      <c r="A28" s="24" t="s">
        <v>25</v>
      </c>
      <c r="CM28" s="25" t="s">
        <v>26</v>
      </c>
      <c r="CO28" s="150" t="s">
        <v>27</v>
      </c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</row>
    <row r="29" spans="1:108" s="20" customFormat="1" ht="15">
      <c r="A29" s="24"/>
      <c r="BX29" s="24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</row>
    <row r="30" spans="1:109" ht="13.5" customHeight="1">
      <c r="A30" s="13" t="s">
        <v>28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  <c r="AN30" s="27"/>
      <c r="AO30" s="27"/>
      <c r="AP30" s="27"/>
      <c r="AQ30" s="27"/>
      <c r="AR30" s="27"/>
      <c r="AS30" s="27"/>
      <c r="AT30" s="147" t="s">
        <v>149</v>
      </c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</row>
    <row r="31" spans="1:109" ht="15">
      <c r="A31" s="13" t="s">
        <v>29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7"/>
      <c r="AN31" s="27"/>
      <c r="AO31" s="27"/>
      <c r="AP31" s="27"/>
      <c r="AQ31" s="27"/>
      <c r="AR31" s="27"/>
      <c r="AS31" s="2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</row>
    <row r="32" spans="1:108" ht="15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9" ht="13.5" customHeight="1">
      <c r="A33" s="13" t="s">
        <v>30</v>
      </c>
      <c r="AM33" s="15"/>
      <c r="AN33" s="15"/>
      <c r="AO33" s="15"/>
      <c r="AP33" s="15"/>
      <c r="AQ33" s="15"/>
      <c r="AR33" s="15"/>
      <c r="AS33" s="15"/>
      <c r="AT33" s="147" t="s">
        <v>150</v>
      </c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</row>
    <row r="34" spans="1:109" ht="15">
      <c r="A34" s="13" t="s">
        <v>31</v>
      </c>
      <c r="AM34" s="15"/>
      <c r="AN34" s="15"/>
      <c r="AO34" s="15"/>
      <c r="AP34" s="15"/>
      <c r="AQ34" s="15"/>
      <c r="AR34" s="15"/>
      <c r="AS34" s="15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</row>
    <row r="35" spans="1:109" ht="15">
      <c r="A35" s="13" t="s">
        <v>22</v>
      </c>
      <c r="AM35" s="15"/>
      <c r="AN35" s="15"/>
      <c r="AO35" s="15"/>
      <c r="AP35" s="15"/>
      <c r="AQ35" s="15"/>
      <c r="AR35" s="15"/>
      <c r="AS35" s="15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</row>
    <row r="36" ht="15" customHeight="1"/>
    <row r="37" spans="1:108" s="9" customFormat="1" ht="22.5" customHeight="1">
      <c r="A37" s="151" t="s">
        <v>32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</row>
    <row r="38" spans="1:108" s="9" customFormat="1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</row>
    <row r="39" spans="1:108" ht="15" customHeight="1">
      <c r="A39" s="155" t="s">
        <v>153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</row>
    <row r="40" spans="1:108" ht="141.75" customHeight="1">
      <c r="A40" s="152" t="s">
        <v>33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</row>
    <row r="41" spans="1:108" ht="12.75" customHeight="1">
      <c r="A41" s="155" t="s">
        <v>154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</row>
    <row r="42" spans="1:108" ht="83.25" customHeight="1">
      <c r="A42" s="153" t="s">
        <v>183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</row>
    <row r="43" spans="1:108" ht="15">
      <c r="A43" s="31" t="s">
        <v>34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</row>
    <row r="44" spans="1:108" ht="83.25" customHeight="1">
      <c r="A44" s="153" t="s">
        <v>35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</row>
    <row r="45" spans="1:108" ht="1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</row>
  </sheetData>
  <sheetProtection/>
  <mergeCells count="39">
    <mergeCell ref="A37:DD37"/>
    <mergeCell ref="A40:DD40"/>
    <mergeCell ref="A42:DD42"/>
    <mergeCell ref="A44:DD44"/>
    <mergeCell ref="A45:DD45"/>
    <mergeCell ref="A39:DD39"/>
    <mergeCell ref="A41:DD41"/>
    <mergeCell ref="CO26:DD26"/>
    <mergeCell ref="AH27:BV27"/>
    <mergeCell ref="CO27:DD27"/>
    <mergeCell ref="CO28:DD28"/>
    <mergeCell ref="AT30:DE31"/>
    <mergeCell ref="AT33:DE35"/>
    <mergeCell ref="CO21:DD21"/>
    <mergeCell ref="CO22:DD22"/>
    <mergeCell ref="AH23:BV25"/>
    <mergeCell ref="CO23:DD23"/>
    <mergeCell ref="CO24:DD24"/>
    <mergeCell ref="CO25:DD25"/>
    <mergeCell ref="CO18:DD18"/>
    <mergeCell ref="CO19:DD19"/>
    <mergeCell ref="AL20:AO20"/>
    <mergeCell ref="AS20:BJ20"/>
    <mergeCell ref="BK20:BN20"/>
    <mergeCell ref="BO20:BR20"/>
    <mergeCell ref="CO20:DD20"/>
    <mergeCell ref="BN13:BQ13"/>
    <mergeCell ref="BU13:CL13"/>
    <mergeCell ref="CM13:CP13"/>
    <mergeCell ref="CQ13:CT13"/>
    <mergeCell ref="A15:DD15"/>
    <mergeCell ref="BB16:BE16"/>
    <mergeCell ref="BE8:DD8"/>
    <mergeCell ref="BE9:DD9"/>
    <mergeCell ref="BE10:DD10"/>
    <mergeCell ref="BE11:BX11"/>
    <mergeCell ref="BY11:DD11"/>
    <mergeCell ref="BE12:BX12"/>
    <mergeCell ref="BY12:DD12"/>
  </mergeCells>
  <printOptions/>
  <pageMargins left="0.7874015748031497" right="0.31496062992125984" top="0.5905511811023623" bottom="0.3937007874015748" header="0.1968503937007874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PageLayoutView="0" workbookViewId="0" topLeftCell="A1">
      <selection activeCell="BU62" sqref="BU62:DD62"/>
    </sheetView>
  </sheetViews>
  <sheetFormatPr defaultColWidth="0.875" defaultRowHeight="12.75"/>
  <cols>
    <col min="1" max="114" width="0.875" style="1" customWidth="1"/>
    <col min="115" max="115" width="9.00390625" style="1" bestFit="1" customWidth="1"/>
    <col min="116" max="16384" width="0.875" style="1" customWidth="1"/>
  </cols>
  <sheetData>
    <row r="1" ht="3" customHeight="1"/>
    <row r="2" spans="1:108" ht="30" customHeight="1">
      <c r="A2" s="156" t="s">
        <v>36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</row>
    <row r="3" ht="7.5" customHeight="1"/>
    <row r="4" spans="1:108" ht="15">
      <c r="A4" s="157" t="s">
        <v>37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 t="s">
        <v>38</v>
      </c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</row>
    <row r="5" spans="1:108" s="9" customFormat="1" ht="15" customHeight="1">
      <c r="A5" s="32"/>
      <c r="B5" s="158" t="s">
        <v>39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9">
        <v>90633778.51</v>
      </c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</row>
    <row r="6" spans="1:108" ht="13.5" customHeight="1">
      <c r="A6" s="33"/>
      <c r="B6" s="160" t="s">
        <v>40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</row>
    <row r="7" spans="1:108" ht="30" customHeight="1">
      <c r="A7" s="34"/>
      <c r="B7" s="162" t="s">
        <v>41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1">
        <v>71662008.78</v>
      </c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</row>
    <row r="8" spans="1:108" ht="13.5" customHeight="1">
      <c r="A8" s="33"/>
      <c r="B8" s="163" t="s">
        <v>42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</row>
    <row r="9" spans="1:108" ht="45" customHeight="1">
      <c r="A9" s="34"/>
      <c r="B9" s="162" t="s">
        <v>43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4">
        <v>87186480.44</v>
      </c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</row>
    <row r="10" spans="1:108" ht="45" customHeight="1">
      <c r="A10" s="34"/>
      <c r="B10" s="162" t="s">
        <v>44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4">
        <v>1189757.95</v>
      </c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51.75" customHeight="1">
      <c r="A11" s="34"/>
      <c r="B11" s="162" t="s">
        <v>45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4">
        <v>109589.86</v>
      </c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</row>
    <row r="12" spans="1:108" ht="30" customHeight="1">
      <c r="A12" s="34"/>
      <c r="B12" s="162" t="s">
        <v>46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4">
        <v>25170202.53</v>
      </c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</row>
    <row r="13" spans="1:108" ht="30" customHeight="1">
      <c r="A13" s="34"/>
      <c r="B13" s="162" t="s">
        <v>47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4">
        <v>18971769.73</v>
      </c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</row>
    <row r="14" spans="1:108" ht="13.5" customHeight="1">
      <c r="A14" s="35"/>
      <c r="B14" s="163" t="s">
        <v>42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</row>
    <row r="15" spans="1:108" ht="30" customHeight="1">
      <c r="A15" s="34"/>
      <c r="B15" s="162" t="s">
        <v>48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4">
        <v>4051456.71</v>
      </c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</row>
    <row r="16" spans="1:108" ht="24.75" customHeight="1">
      <c r="A16" s="34"/>
      <c r="B16" s="162" t="s">
        <v>49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4">
        <v>1246279.97</v>
      </c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</row>
    <row r="17" spans="1:108" s="9" customFormat="1" ht="15" customHeight="1">
      <c r="A17" s="32"/>
      <c r="B17" s="158" t="s">
        <v>50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65">
        <f>BU19+BU20+BU32</f>
        <v>0</v>
      </c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</row>
    <row r="18" spans="1:108" ht="13.5" customHeight="1">
      <c r="A18" s="33"/>
      <c r="B18" s="160" t="s">
        <v>40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</row>
    <row r="19" spans="1:108" ht="30" customHeight="1">
      <c r="A19" s="36"/>
      <c r="B19" s="166" t="s">
        <v>51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</row>
    <row r="20" spans="1:108" ht="30" customHeight="1">
      <c r="A20" s="34"/>
      <c r="B20" s="162" t="s">
        <v>52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1">
        <f>BU22+BU23+BU24+BU25+BU26+BU27+BU28+BU29+BU30+BU31</f>
        <v>0</v>
      </c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</row>
    <row r="21" spans="1:108" ht="15" customHeight="1">
      <c r="A21" s="37"/>
      <c r="B21" s="163" t="s">
        <v>42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</row>
    <row r="22" spans="1:108" ht="15" customHeight="1">
      <c r="A22" s="34"/>
      <c r="B22" s="162" t="s">
        <v>53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</row>
    <row r="23" spans="1:108" ht="15" customHeight="1">
      <c r="A23" s="34"/>
      <c r="B23" s="162" t="s">
        <v>54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</row>
    <row r="24" spans="1:108" ht="15" customHeight="1">
      <c r="A24" s="34"/>
      <c r="B24" s="162" t="s">
        <v>55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</row>
    <row r="25" spans="1:108" ht="15" customHeight="1">
      <c r="A25" s="34"/>
      <c r="B25" s="162" t="s">
        <v>56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</row>
    <row r="26" spans="1:108" ht="15" customHeight="1">
      <c r="A26" s="34"/>
      <c r="B26" s="162" t="s">
        <v>57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</row>
    <row r="27" spans="1:108" ht="15" customHeight="1">
      <c r="A27" s="34"/>
      <c r="B27" s="162" t="s">
        <v>58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</row>
    <row r="28" spans="1:108" ht="30" customHeight="1">
      <c r="A28" s="34"/>
      <c r="B28" s="162" t="s">
        <v>59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</row>
    <row r="29" spans="1:108" ht="30" customHeight="1">
      <c r="A29" s="34"/>
      <c r="B29" s="162" t="s">
        <v>60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</row>
    <row r="30" spans="1:108" ht="15" customHeight="1">
      <c r="A30" s="34"/>
      <c r="B30" s="162" t="s">
        <v>61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</row>
    <row r="31" spans="1:108" ht="15" customHeight="1">
      <c r="A31" s="34"/>
      <c r="B31" s="162" t="s">
        <v>62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</row>
    <row r="32" spans="1:108" ht="45" customHeight="1">
      <c r="A32" s="34"/>
      <c r="B32" s="162" t="s">
        <v>63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4">
        <f>BU34+BU35+BU36+BU37+BU38+BU39+BU40+BU41+BU42+BU43</f>
        <v>0</v>
      </c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</row>
    <row r="33" spans="1:108" ht="13.5" customHeight="1">
      <c r="A33" s="37"/>
      <c r="B33" s="163" t="s">
        <v>42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</row>
    <row r="34" spans="1:108" ht="15" customHeight="1">
      <c r="A34" s="34"/>
      <c r="B34" s="162" t="s">
        <v>64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</row>
    <row r="35" spans="1:108" ht="15" customHeight="1">
      <c r="A35" s="34"/>
      <c r="B35" s="162" t="s">
        <v>65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</row>
    <row r="36" spans="1:108" ht="15" customHeight="1">
      <c r="A36" s="34"/>
      <c r="B36" s="162" t="s">
        <v>66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</row>
    <row r="37" spans="1:108" ht="15" customHeight="1">
      <c r="A37" s="34"/>
      <c r="B37" s="162" t="s">
        <v>67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</row>
    <row r="38" spans="1:108" ht="15" customHeight="1">
      <c r="A38" s="34"/>
      <c r="B38" s="162" t="s">
        <v>68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</row>
    <row r="39" spans="1:108" ht="15" customHeight="1">
      <c r="A39" s="34"/>
      <c r="B39" s="162" t="s">
        <v>69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</row>
    <row r="40" spans="1:108" ht="30" customHeight="1">
      <c r="A40" s="34"/>
      <c r="B40" s="162" t="s">
        <v>70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</row>
    <row r="41" spans="1:108" ht="30" customHeight="1">
      <c r="A41" s="34"/>
      <c r="B41" s="162" t="s">
        <v>71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</row>
    <row r="42" spans="1:108" ht="15" customHeight="1">
      <c r="A42" s="34"/>
      <c r="B42" s="162" t="s">
        <v>72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</row>
    <row r="43" spans="1:108" ht="15" customHeight="1">
      <c r="A43" s="34"/>
      <c r="B43" s="162" t="s">
        <v>73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</row>
    <row r="44" spans="1:108" s="9" customFormat="1" ht="15" customHeight="1">
      <c r="A44" s="32"/>
      <c r="B44" s="158" t="s">
        <v>74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65">
        <f>BU46+BU47+BU62</f>
        <v>320869.12</v>
      </c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</row>
    <row r="45" spans="1:108" ht="15" customHeight="1">
      <c r="A45" s="38"/>
      <c r="B45" s="160" t="s">
        <v>40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</row>
    <row r="46" spans="1:108" ht="15" customHeight="1">
      <c r="A46" s="34"/>
      <c r="B46" s="162" t="s">
        <v>75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</row>
    <row r="47" spans="1:108" ht="30" customHeight="1">
      <c r="A47" s="34"/>
      <c r="B47" s="162" t="s">
        <v>76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7">
        <f>BU49+BU50+BU51+BU52+BU53+BU54+BU55+BU56+BU57+BU58+BU59+BU60+BU61</f>
        <v>0</v>
      </c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</row>
    <row r="48" spans="1:108" ht="15" customHeight="1">
      <c r="A48" s="37"/>
      <c r="B48" s="163" t="s">
        <v>42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</row>
    <row r="49" spans="1:108" ht="15" customHeight="1">
      <c r="A49" s="34"/>
      <c r="B49" s="162" t="s">
        <v>77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</row>
    <row r="50" spans="1:108" ht="15" customHeight="1">
      <c r="A50" s="34"/>
      <c r="B50" s="162" t="s">
        <v>78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</row>
    <row r="51" spans="1:108" ht="15" customHeight="1">
      <c r="A51" s="34"/>
      <c r="B51" s="162" t="s">
        <v>79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</row>
    <row r="52" spans="1:108" ht="15" customHeight="1">
      <c r="A52" s="34"/>
      <c r="B52" s="162" t="s">
        <v>80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4">
        <v>557336.69</v>
      </c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</row>
    <row r="53" spans="1:108" ht="15" customHeight="1">
      <c r="A53" s="34"/>
      <c r="B53" s="162" t="s">
        <v>81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4">
        <f>1007924+3675+38526.24+28185.45</f>
        <v>1078310.69</v>
      </c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</row>
    <row r="54" spans="1:108" ht="15" customHeight="1">
      <c r="A54" s="34"/>
      <c r="B54" s="162" t="s">
        <v>82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4">
        <v>16813.9</v>
      </c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</row>
    <row r="55" spans="1:108" ht="15" customHeight="1">
      <c r="A55" s="34"/>
      <c r="B55" s="162" t="s">
        <v>83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</row>
    <row r="56" spans="1:108" ht="15" customHeight="1">
      <c r="A56" s="34"/>
      <c r="B56" s="162" t="s">
        <v>84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</row>
    <row r="57" spans="1:108" ht="15" customHeight="1">
      <c r="A57" s="34"/>
      <c r="B57" s="162" t="s">
        <v>85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</row>
    <row r="58" spans="1:108" ht="15" customHeight="1">
      <c r="A58" s="34"/>
      <c r="B58" s="162" t="s">
        <v>86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</row>
    <row r="59" spans="1:108" ht="15" customHeight="1">
      <c r="A59" s="34"/>
      <c r="B59" s="162" t="s">
        <v>87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</row>
    <row r="60" spans="1:108" ht="15" customHeight="1">
      <c r="A60" s="34"/>
      <c r="B60" s="162" t="s">
        <v>88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</row>
    <row r="61" spans="1:108" ht="15" customHeight="1">
      <c r="A61" s="34"/>
      <c r="B61" s="162" t="s">
        <v>89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4">
        <f>-(1007924+644537.28)</f>
        <v>-1652461.28</v>
      </c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</row>
    <row r="62" spans="1:108" ht="45" customHeight="1">
      <c r="A62" s="34"/>
      <c r="B62" s="162" t="s">
        <v>90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7">
        <f>BU64+BU65+BU66+BU67+BU68+BU69+BU70+BU71+BU72+BU73+BU74+BU75+BU76</f>
        <v>320869.12</v>
      </c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</row>
    <row r="63" spans="1:108" ht="15" customHeight="1">
      <c r="A63" s="39"/>
      <c r="B63" s="163" t="s">
        <v>42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</row>
    <row r="64" spans="1:108" ht="15" customHeight="1">
      <c r="A64" s="34"/>
      <c r="B64" s="162" t="s">
        <v>91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4">
        <v>0</v>
      </c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</row>
    <row r="65" spans="1:108" ht="15" customHeight="1">
      <c r="A65" s="34"/>
      <c r="B65" s="162" t="s">
        <v>92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</row>
    <row r="66" spans="1:108" ht="15" customHeight="1">
      <c r="A66" s="34"/>
      <c r="B66" s="162" t="s">
        <v>93</v>
      </c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</row>
    <row r="67" spans="1:108" ht="15" customHeight="1">
      <c r="A67" s="34"/>
      <c r="B67" s="162" t="s">
        <v>94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</row>
    <row r="68" spans="1:108" ht="15" customHeight="1">
      <c r="A68" s="34"/>
      <c r="B68" s="162" t="s">
        <v>95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4">
        <v>30184.09</v>
      </c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</row>
    <row r="69" spans="1:108" ht="15" customHeight="1">
      <c r="A69" s="34"/>
      <c r="B69" s="162" t="s">
        <v>96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</row>
    <row r="70" spans="1:108" ht="15" customHeight="1">
      <c r="A70" s="34"/>
      <c r="B70" s="162" t="s">
        <v>97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</row>
    <row r="71" spans="1:108" ht="15" customHeight="1">
      <c r="A71" s="34"/>
      <c r="B71" s="162" t="s">
        <v>98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</row>
    <row r="72" spans="1:108" ht="15" customHeight="1">
      <c r="A72" s="34"/>
      <c r="B72" s="162" t="s">
        <v>99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</row>
    <row r="73" spans="1:108" ht="15" customHeight="1">
      <c r="A73" s="34"/>
      <c r="B73" s="162" t="s">
        <v>100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7">
        <v>55296.29</v>
      </c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  <c r="CW73" s="167"/>
      <c r="CX73" s="167"/>
      <c r="CY73" s="167"/>
      <c r="CZ73" s="167"/>
      <c r="DA73" s="167"/>
      <c r="DB73" s="167"/>
      <c r="DC73" s="167"/>
      <c r="DD73" s="167"/>
    </row>
    <row r="74" spans="1:108" ht="15" customHeight="1">
      <c r="A74" s="34"/>
      <c r="B74" s="162" t="s">
        <v>101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</row>
    <row r="75" spans="1:108" ht="15" customHeight="1">
      <c r="A75" s="34"/>
      <c r="B75" s="162" t="s">
        <v>102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4">
        <v>-9401.53</v>
      </c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</row>
    <row r="76" spans="1:108" ht="15" customHeight="1">
      <c r="A76" s="34"/>
      <c r="B76" s="162" t="s">
        <v>103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4">
        <v>244790.27</v>
      </c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</row>
  </sheetData>
  <sheetProtection/>
  <mergeCells count="147">
    <mergeCell ref="B76:BT76"/>
    <mergeCell ref="BU76:DD76"/>
    <mergeCell ref="B73:BT73"/>
    <mergeCell ref="BU73:DD73"/>
    <mergeCell ref="B74:BT74"/>
    <mergeCell ref="BU74:DD74"/>
    <mergeCell ref="B75:BT75"/>
    <mergeCell ref="BU75:DD75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9:BT69"/>
    <mergeCell ref="BU69:DD69"/>
    <mergeCell ref="B64:BT64"/>
    <mergeCell ref="BU64:DD64"/>
    <mergeCell ref="B65:BT65"/>
    <mergeCell ref="BU65:DD65"/>
    <mergeCell ref="B66:BT66"/>
    <mergeCell ref="BU66:DD66"/>
    <mergeCell ref="B61:BT61"/>
    <mergeCell ref="BU61:DD61"/>
    <mergeCell ref="B62:BT62"/>
    <mergeCell ref="BU62:DD62"/>
    <mergeCell ref="B63:BT63"/>
    <mergeCell ref="BU63:DD63"/>
    <mergeCell ref="B58:BT58"/>
    <mergeCell ref="BU58:DD58"/>
    <mergeCell ref="B59:BT59"/>
    <mergeCell ref="BU59:DD59"/>
    <mergeCell ref="B60:BT60"/>
    <mergeCell ref="BU60:DD60"/>
    <mergeCell ref="B55:BT55"/>
    <mergeCell ref="BU55:DD55"/>
    <mergeCell ref="B56:BT56"/>
    <mergeCell ref="BU56:DD56"/>
    <mergeCell ref="B57:BT57"/>
    <mergeCell ref="BU57:DD57"/>
    <mergeCell ref="B52:BT52"/>
    <mergeCell ref="BU52:DD52"/>
    <mergeCell ref="B53:BT53"/>
    <mergeCell ref="BU53:DD53"/>
    <mergeCell ref="B54:BT54"/>
    <mergeCell ref="BU54:DD54"/>
    <mergeCell ref="B49:BT49"/>
    <mergeCell ref="BU49:DD49"/>
    <mergeCell ref="B50:BT50"/>
    <mergeCell ref="BU50:DD50"/>
    <mergeCell ref="B51:BT51"/>
    <mergeCell ref="BU51:DD51"/>
    <mergeCell ref="B46:BT46"/>
    <mergeCell ref="BU46:DD46"/>
    <mergeCell ref="B47:BT47"/>
    <mergeCell ref="BU47:DD47"/>
    <mergeCell ref="B48:BT48"/>
    <mergeCell ref="BU48:DD48"/>
    <mergeCell ref="B43:BT43"/>
    <mergeCell ref="BU43:DD43"/>
    <mergeCell ref="B44:BT44"/>
    <mergeCell ref="BU44:DD44"/>
    <mergeCell ref="B45:BT45"/>
    <mergeCell ref="BU45:DD45"/>
    <mergeCell ref="B40:BT40"/>
    <mergeCell ref="BU40:DD40"/>
    <mergeCell ref="B41:BT41"/>
    <mergeCell ref="BU41:DD41"/>
    <mergeCell ref="B42:BT42"/>
    <mergeCell ref="BU42:DD42"/>
    <mergeCell ref="B37:BT37"/>
    <mergeCell ref="BU37:DD37"/>
    <mergeCell ref="B38:BT38"/>
    <mergeCell ref="BU38:DD38"/>
    <mergeCell ref="B39:BT39"/>
    <mergeCell ref="BU39:DD39"/>
    <mergeCell ref="B34:BT34"/>
    <mergeCell ref="BU34:DD34"/>
    <mergeCell ref="B35:BT35"/>
    <mergeCell ref="BU35:DD35"/>
    <mergeCell ref="B36:BT36"/>
    <mergeCell ref="BU36:DD36"/>
    <mergeCell ref="B31:BT31"/>
    <mergeCell ref="BU31:DD31"/>
    <mergeCell ref="B32:BT32"/>
    <mergeCell ref="BU32:DD32"/>
    <mergeCell ref="B33:BT33"/>
    <mergeCell ref="BU33:DD33"/>
    <mergeCell ref="B28:BT28"/>
    <mergeCell ref="BU28:DD28"/>
    <mergeCell ref="B29:BT29"/>
    <mergeCell ref="BU29:DD29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A2:DD2"/>
    <mergeCell ref="A4:BT4"/>
    <mergeCell ref="BU4:DD4"/>
    <mergeCell ref="B5:BT5"/>
    <mergeCell ref="BU5:DD5"/>
    <mergeCell ref="B6:BT6"/>
    <mergeCell ref="BU6:DD6"/>
  </mergeCells>
  <printOptions/>
  <pageMargins left="0.7874015748031497" right="0.31496062992125984" top="0.5905511811023623" bottom="0.3937007874015748" header="0.1968503937007874" footer="0.5118110236220472"/>
  <pageSetup horizontalDpi="300" verticalDpi="300" orientation="portrait" paperSize="9" scale="86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201"/>
  <sheetViews>
    <sheetView tabSelected="1" zoomScalePageLayoutView="0" workbookViewId="0" topLeftCell="A1">
      <selection activeCell="F94" sqref="F94"/>
    </sheetView>
  </sheetViews>
  <sheetFormatPr defaultColWidth="9.00390625" defaultRowHeight="12.75"/>
  <cols>
    <col min="1" max="1" width="47.75390625" style="0" customWidth="1"/>
    <col min="2" max="2" width="12.625" style="0" customWidth="1"/>
    <col min="3" max="3" width="14.125" style="0" customWidth="1"/>
    <col min="4" max="4" width="12.125" style="0" customWidth="1"/>
    <col min="5" max="5" width="19.00390625" style="0" customWidth="1"/>
    <col min="6" max="7" width="15.625" style="0" bestFit="1" customWidth="1"/>
    <col min="8" max="8" width="16.00390625" style="0" customWidth="1"/>
    <col min="9" max="9" width="14.25390625" style="0" customWidth="1"/>
  </cols>
  <sheetData>
    <row r="1" spans="1:5" ht="13.5" customHeight="1" thickBot="1">
      <c r="A1" s="169" t="s">
        <v>104</v>
      </c>
      <c r="B1" s="169"/>
      <c r="C1" s="169"/>
      <c r="D1" s="78"/>
      <c r="E1" s="78"/>
    </row>
    <row r="2" spans="1:5" ht="105" customHeight="1">
      <c r="A2" s="40" t="s">
        <v>37</v>
      </c>
      <c r="B2" s="41" t="s">
        <v>105</v>
      </c>
      <c r="C2" s="41" t="s">
        <v>106</v>
      </c>
      <c r="D2" s="41" t="s">
        <v>107</v>
      </c>
      <c r="E2" s="42" t="s">
        <v>108</v>
      </c>
    </row>
    <row r="3" spans="1:5" ht="30">
      <c r="A3" s="43" t="s">
        <v>109</v>
      </c>
      <c r="B3" s="68"/>
      <c r="C3" s="68"/>
      <c r="D3" s="44" t="s">
        <v>110</v>
      </c>
      <c r="E3" s="86">
        <v>243598.79</v>
      </c>
    </row>
    <row r="4" spans="1:5" ht="15">
      <c r="A4" s="43" t="s">
        <v>111</v>
      </c>
      <c r="B4" s="68"/>
      <c r="C4" s="68"/>
      <c r="D4" s="44" t="s">
        <v>110</v>
      </c>
      <c r="E4" s="79">
        <f>E6+E7+E10+E16</f>
        <v>57837555.6</v>
      </c>
    </row>
    <row r="5" spans="1:5" ht="15">
      <c r="A5" s="43" t="s">
        <v>42</v>
      </c>
      <c r="B5" s="68"/>
      <c r="C5" s="68"/>
      <c r="D5" s="44" t="s">
        <v>110</v>
      </c>
      <c r="E5" s="66"/>
    </row>
    <row r="6" spans="1:8" ht="15">
      <c r="A6" s="43" t="s">
        <v>112</v>
      </c>
      <c r="B6" s="68"/>
      <c r="C6" s="68"/>
      <c r="D6" s="44" t="s">
        <v>110</v>
      </c>
      <c r="E6" s="66">
        <f>E25+E64+E51+E57</f>
        <v>38912091</v>
      </c>
      <c r="F6" s="77">
        <f>E6+E7</f>
        <v>43333118.17</v>
      </c>
      <c r="H6" s="77"/>
    </row>
    <row r="7" spans="1:5" ht="15">
      <c r="A7" s="45" t="s">
        <v>113</v>
      </c>
      <c r="B7" s="68"/>
      <c r="C7" s="68"/>
      <c r="D7" s="44"/>
      <c r="E7" s="66">
        <f>E81</f>
        <v>4421027.17</v>
      </c>
    </row>
    <row r="8" spans="1:8" ht="45">
      <c r="A8" s="45" t="s">
        <v>152</v>
      </c>
      <c r="B8" s="68"/>
      <c r="C8" s="68"/>
      <c r="D8" s="44"/>
      <c r="E8" s="66"/>
      <c r="H8" s="77"/>
    </row>
    <row r="9" spans="1:5" ht="15">
      <c r="A9" s="43" t="s">
        <v>114</v>
      </c>
      <c r="B9" s="68"/>
      <c r="C9" s="68"/>
      <c r="D9" s="44"/>
      <c r="E9" s="66"/>
    </row>
    <row r="10" spans="1:8" ht="90">
      <c r="A10" s="43" t="s">
        <v>115</v>
      </c>
      <c r="B10" s="68"/>
      <c r="C10" s="68"/>
      <c r="D10" s="44" t="s">
        <v>110</v>
      </c>
      <c r="E10" s="85">
        <f>E12+E13+E14+E15</f>
        <v>13929777.97</v>
      </c>
      <c r="F10" s="77">
        <f>E10+E16</f>
        <v>14504437.43</v>
      </c>
      <c r="H10" s="77"/>
    </row>
    <row r="11" spans="1:6" ht="15">
      <c r="A11" s="43" t="s">
        <v>42</v>
      </c>
      <c r="B11" s="68"/>
      <c r="C11" s="68"/>
      <c r="D11" s="44" t="s">
        <v>110</v>
      </c>
      <c r="E11" s="66"/>
      <c r="F11" s="87"/>
    </row>
    <row r="12" spans="1:7" ht="30">
      <c r="A12" s="43" t="s">
        <v>116</v>
      </c>
      <c r="B12" s="68"/>
      <c r="C12" s="68"/>
      <c r="D12" s="44" t="s">
        <v>110</v>
      </c>
      <c r="E12" s="66">
        <f>6500000+55430.49-3300</f>
        <v>6552130.49</v>
      </c>
      <c r="F12" s="77"/>
      <c r="G12" s="90"/>
    </row>
    <row r="13" spans="1:7" ht="30">
      <c r="A13" s="43" t="s">
        <v>117</v>
      </c>
      <c r="B13" s="68"/>
      <c r="C13" s="68"/>
      <c r="D13" s="44" t="s">
        <v>110</v>
      </c>
      <c r="E13" s="66">
        <v>7000000</v>
      </c>
      <c r="F13" s="90"/>
      <c r="G13" s="90"/>
    </row>
    <row r="14" spans="1:5" ht="16.5" customHeight="1">
      <c r="A14" s="43" t="s">
        <v>162</v>
      </c>
      <c r="B14" s="68"/>
      <c r="C14" s="68"/>
      <c r="D14" s="44" t="s">
        <v>110</v>
      </c>
      <c r="E14" s="66">
        <v>138303.55</v>
      </c>
    </row>
    <row r="15" spans="1:6" ht="16.5" customHeight="1">
      <c r="A15" s="43" t="s">
        <v>229</v>
      </c>
      <c r="B15" s="68"/>
      <c r="C15" s="68"/>
      <c r="D15" s="44" t="s">
        <v>110</v>
      </c>
      <c r="E15" s="66">
        <v>239343.93</v>
      </c>
      <c r="F15" s="77"/>
    </row>
    <row r="16" spans="1:5" ht="30">
      <c r="A16" s="43" t="s">
        <v>118</v>
      </c>
      <c r="B16" s="68"/>
      <c r="C16" s="68"/>
      <c r="D16" s="44" t="s">
        <v>110</v>
      </c>
      <c r="E16" s="85">
        <f>E18+E19</f>
        <v>574659.46</v>
      </c>
    </row>
    <row r="17" spans="1:6" ht="15">
      <c r="A17" s="43" t="s">
        <v>42</v>
      </c>
      <c r="B17" s="68"/>
      <c r="C17" s="68"/>
      <c r="D17" s="44" t="s">
        <v>110</v>
      </c>
      <c r="E17" s="66"/>
      <c r="F17" s="77">
        <f>SUM(F12:F16)</f>
        <v>0</v>
      </c>
    </row>
    <row r="18" spans="1:5" ht="15">
      <c r="A18" s="43" t="s">
        <v>151</v>
      </c>
      <c r="B18" s="68"/>
      <c r="C18" s="68"/>
      <c r="D18" s="44"/>
      <c r="E18" s="66">
        <v>74659.46</v>
      </c>
    </row>
    <row r="19" spans="1:5" ht="15">
      <c r="A19" s="43" t="s">
        <v>234</v>
      </c>
      <c r="B19" s="68"/>
      <c r="C19" s="68"/>
      <c r="D19" s="44"/>
      <c r="E19" s="66">
        <v>500000</v>
      </c>
    </row>
    <row r="20" spans="1:5" ht="15">
      <c r="A20" s="43" t="s">
        <v>119</v>
      </c>
      <c r="B20" s="68"/>
      <c r="C20" s="68"/>
      <c r="D20" s="44" t="s">
        <v>110</v>
      </c>
      <c r="E20" s="66"/>
    </row>
    <row r="21" spans="1:7" ht="30">
      <c r="A21" s="43" t="s">
        <v>120</v>
      </c>
      <c r="B21" s="68"/>
      <c r="C21" s="68"/>
      <c r="D21" s="44" t="s">
        <v>110</v>
      </c>
      <c r="E21" s="86">
        <f>E3+E4-E22</f>
        <v>88338.09999999404</v>
      </c>
      <c r="F21">
        <v>88338.1</v>
      </c>
      <c r="G21" s="90"/>
    </row>
    <row r="22" spans="1:6" ht="15">
      <c r="A22" s="43" t="s">
        <v>121</v>
      </c>
      <c r="B22" s="68"/>
      <c r="C22" s="68"/>
      <c r="D22" s="44">
        <v>900</v>
      </c>
      <c r="E22" s="79">
        <f>E24+E81+E131</f>
        <v>57992816.29000001</v>
      </c>
      <c r="F22" s="90"/>
    </row>
    <row r="23" spans="1:5" ht="15">
      <c r="A23" s="43" t="s">
        <v>42</v>
      </c>
      <c r="B23" s="68"/>
      <c r="C23" s="68"/>
      <c r="D23" s="44"/>
      <c r="E23" s="66"/>
    </row>
    <row r="24" spans="1:5" ht="15">
      <c r="A24" s="76" t="s">
        <v>122</v>
      </c>
      <c r="B24" s="69"/>
      <c r="C24" s="68"/>
      <c r="D24" s="44" t="s">
        <v>110</v>
      </c>
      <c r="E24" s="92">
        <f>E25+E64+E51+E57</f>
        <v>38912091</v>
      </c>
    </row>
    <row r="25" spans="1:7" ht="30">
      <c r="A25" s="47" t="s">
        <v>156</v>
      </c>
      <c r="B25" s="70" t="s">
        <v>157</v>
      </c>
      <c r="C25" s="83" t="s">
        <v>181</v>
      </c>
      <c r="D25" s="48" t="s">
        <v>110</v>
      </c>
      <c r="E25" s="75">
        <f>E26+E29+E31+E33+E49</f>
        <v>9045266</v>
      </c>
      <c r="F25" s="91"/>
      <c r="G25" s="90"/>
    </row>
    <row r="26" spans="1:5" ht="15">
      <c r="A26" s="88" t="s">
        <v>225</v>
      </c>
      <c r="B26" s="71"/>
      <c r="C26" s="68"/>
      <c r="D26" s="89">
        <v>111</v>
      </c>
      <c r="E26" s="86">
        <f>E28</f>
        <v>2592935</v>
      </c>
    </row>
    <row r="27" spans="1:5" ht="15">
      <c r="A27" s="46" t="s">
        <v>40</v>
      </c>
      <c r="B27" s="68"/>
      <c r="C27" s="68"/>
      <c r="D27" s="50"/>
      <c r="E27" s="66"/>
    </row>
    <row r="28" spans="1:5" ht="15">
      <c r="A28" s="46" t="s">
        <v>123</v>
      </c>
      <c r="B28" s="71"/>
      <c r="C28" s="68"/>
      <c r="D28" s="49">
        <v>211</v>
      </c>
      <c r="E28" s="66">
        <f>2582258+10677</f>
        <v>2592935</v>
      </c>
    </row>
    <row r="29" spans="1:5" ht="15">
      <c r="A29" s="88" t="s">
        <v>164</v>
      </c>
      <c r="B29" s="71"/>
      <c r="C29" s="68"/>
      <c r="D29" s="89">
        <v>112</v>
      </c>
      <c r="E29" s="86">
        <f>E30</f>
        <v>1200</v>
      </c>
    </row>
    <row r="30" spans="1:5" ht="15">
      <c r="A30" s="51" t="s">
        <v>124</v>
      </c>
      <c r="B30" s="71"/>
      <c r="C30" s="68"/>
      <c r="D30" s="49">
        <v>212</v>
      </c>
      <c r="E30" s="66">
        <v>1200</v>
      </c>
    </row>
    <row r="31" spans="1:5" ht="38.25">
      <c r="A31" s="88" t="s">
        <v>226</v>
      </c>
      <c r="B31" s="71"/>
      <c r="C31" s="68"/>
      <c r="D31" s="89">
        <v>119</v>
      </c>
      <c r="E31" s="109">
        <f>E32</f>
        <v>783066</v>
      </c>
    </row>
    <row r="32" spans="1:5" ht="15">
      <c r="A32" s="46" t="s">
        <v>125</v>
      </c>
      <c r="B32" s="71"/>
      <c r="C32" s="68"/>
      <c r="D32" s="49">
        <v>213</v>
      </c>
      <c r="E32" s="66">
        <f>779842+3224</f>
        <v>783066</v>
      </c>
    </row>
    <row r="33" spans="1:5" ht="25.5">
      <c r="A33" s="88" t="s">
        <v>166</v>
      </c>
      <c r="B33" s="71"/>
      <c r="C33" s="68"/>
      <c r="D33" s="89">
        <v>244</v>
      </c>
      <c r="E33" s="86">
        <f>E34+E46</f>
        <v>4706527</v>
      </c>
    </row>
    <row r="34" spans="1:5" ht="15">
      <c r="A34" s="46" t="s">
        <v>126</v>
      </c>
      <c r="B34" s="71"/>
      <c r="C34" s="68"/>
      <c r="D34" s="49">
        <v>220</v>
      </c>
      <c r="E34" s="66">
        <f>E36+E37+E38+E39+E40+E41+E45</f>
        <v>4264443</v>
      </c>
    </row>
    <row r="35" spans="1:5" ht="15">
      <c r="A35" s="46" t="s">
        <v>40</v>
      </c>
      <c r="B35" s="71"/>
      <c r="C35" s="68"/>
      <c r="D35" s="49"/>
      <c r="E35" s="66"/>
    </row>
    <row r="36" spans="1:5" ht="15">
      <c r="A36" s="46" t="s">
        <v>127</v>
      </c>
      <c r="B36" s="71"/>
      <c r="C36" s="68"/>
      <c r="D36" s="49">
        <v>221</v>
      </c>
      <c r="E36" s="66">
        <v>43000</v>
      </c>
    </row>
    <row r="37" spans="1:5" ht="15">
      <c r="A37" s="46" t="s">
        <v>128</v>
      </c>
      <c r="B37" s="71"/>
      <c r="C37" s="68"/>
      <c r="D37" s="49">
        <v>222</v>
      </c>
      <c r="E37" s="66"/>
    </row>
    <row r="38" spans="1:5" ht="15">
      <c r="A38" s="46" t="s">
        <v>129</v>
      </c>
      <c r="B38" s="71"/>
      <c r="C38" s="68"/>
      <c r="D38" s="49">
        <v>223</v>
      </c>
      <c r="E38" s="66">
        <f>3184600+250000+233193</f>
        <v>3667793</v>
      </c>
    </row>
    <row r="39" spans="1:5" ht="15">
      <c r="A39" s="46" t="s">
        <v>130</v>
      </c>
      <c r="B39" s="71"/>
      <c r="C39" s="68"/>
      <c r="D39" s="49">
        <v>224</v>
      </c>
      <c r="E39" s="66"/>
    </row>
    <row r="40" spans="1:5" ht="15">
      <c r="A40" s="46" t="s">
        <v>131</v>
      </c>
      <c r="B40" s="71"/>
      <c r="C40" s="68"/>
      <c r="D40" s="49">
        <v>225</v>
      </c>
      <c r="E40" s="66">
        <v>385808.44</v>
      </c>
    </row>
    <row r="41" spans="1:5" ht="15">
      <c r="A41" s="46" t="s">
        <v>132</v>
      </c>
      <c r="B41" s="71"/>
      <c r="C41" s="68"/>
      <c r="D41" s="49">
        <v>226</v>
      </c>
      <c r="E41" s="66">
        <v>157741.56</v>
      </c>
    </row>
    <row r="42" spans="1:5" ht="15" hidden="1">
      <c r="A42" s="46" t="s">
        <v>133</v>
      </c>
      <c r="B42" s="71"/>
      <c r="C42" s="68"/>
      <c r="D42" s="49">
        <v>260</v>
      </c>
      <c r="E42" s="66">
        <f>E44</f>
        <v>0</v>
      </c>
    </row>
    <row r="43" spans="1:5" ht="15" hidden="1">
      <c r="A43" s="46" t="s">
        <v>40</v>
      </c>
      <c r="B43" s="71"/>
      <c r="C43" s="68"/>
      <c r="D43" s="49"/>
      <c r="E43" s="66"/>
    </row>
    <row r="44" spans="1:5" ht="15" hidden="1">
      <c r="A44" s="46" t="s">
        <v>134</v>
      </c>
      <c r="B44" s="71"/>
      <c r="C44" s="68"/>
      <c r="D44" s="49">
        <v>262</v>
      </c>
      <c r="E44" s="66"/>
    </row>
    <row r="45" spans="1:5" ht="15">
      <c r="A45" s="46" t="s">
        <v>135</v>
      </c>
      <c r="B45" s="71"/>
      <c r="C45" s="68"/>
      <c r="D45" s="49">
        <v>290</v>
      </c>
      <c r="E45" s="66">
        <f>12350-2250</f>
        <v>10100</v>
      </c>
    </row>
    <row r="46" spans="1:5" ht="15">
      <c r="A46" s="46" t="s">
        <v>136</v>
      </c>
      <c r="B46" s="71"/>
      <c r="C46" s="68"/>
      <c r="D46" s="49">
        <v>300</v>
      </c>
      <c r="E46" s="66">
        <f>E48</f>
        <v>442084</v>
      </c>
    </row>
    <row r="47" spans="1:5" ht="15">
      <c r="A47" s="46" t="s">
        <v>40</v>
      </c>
      <c r="B47" s="71"/>
      <c r="C47" s="68"/>
      <c r="D47" s="49"/>
      <c r="E47" s="66"/>
    </row>
    <row r="48" spans="1:5" ht="15">
      <c r="A48" s="46" t="s">
        <v>138</v>
      </c>
      <c r="B48" s="71"/>
      <c r="C48" s="68"/>
      <c r="D48" s="49">
        <v>340</v>
      </c>
      <c r="E48" s="66">
        <f>452500-10416</f>
        <v>442084</v>
      </c>
    </row>
    <row r="49" spans="1:5" ht="25.5">
      <c r="A49" s="88" t="s">
        <v>167</v>
      </c>
      <c r="B49" s="71"/>
      <c r="C49" s="68"/>
      <c r="D49" s="89">
        <v>851</v>
      </c>
      <c r="E49" s="86">
        <f>E50</f>
        <v>961538</v>
      </c>
    </row>
    <row r="50" spans="1:5" ht="29.25" customHeight="1">
      <c r="A50" s="46" t="s">
        <v>215</v>
      </c>
      <c r="B50" s="71"/>
      <c r="C50" s="68"/>
      <c r="D50" s="44">
        <v>291</v>
      </c>
      <c r="E50" s="66">
        <f>985550-20527-3485</f>
        <v>961538</v>
      </c>
    </row>
    <row r="51" spans="1:5" ht="38.25" customHeight="1">
      <c r="A51" s="47" t="s">
        <v>224</v>
      </c>
      <c r="B51" s="70" t="s">
        <v>157</v>
      </c>
      <c r="C51" s="83" t="s">
        <v>223</v>
      </c>
      <c r="D51" s="48" t="s">
        <v>110</v>
      </c>
      <c r="E51" s="75">
        <f>E52+E55</f>
        <v>36295</v>
      </c>
    </row>
    <row r="52" spans="1:5" ht="15.75" customHeight="1">
      <c r="A52" s="88" t="s">
        <v>225</v>
      </c>
      <c r="B52" s="71"/>
      <c r="C52" s="68"/>
      <c r="D52" s="89">
        <v>111</v>
      </c>
      <c r="E52" s="86">
        <f>E54</f>
        <v>27877</v>
      </c>
    </row>
    <row r="53" spans="1:5" ht="15.75" customHeight="1">
      <c r="A53" s="46" t="s">
        <v>40</v>
      </c>
      <c r="B53" s="68"/>
      <c r="C53" s="68"/>
      <c r="D53" s="50"/>
      <c r="E53" s="66"/>
    </row>
    <row r="54" spans="1:5" ht="15.75" customHeight="1">
      <c r="A54" s="46" t="s">
        <v>123</v>
      </c>
      <c r="B54" s="71"/>
      <c r="C54" s="68"/>
      <c r="D54" s="49">
        <v>211</v>
      </c>
      <c r="E54" s="66">
        <f>13034+6958+7885</f>
        <v>27877</v>
      </c>
    </row>
    <row r="55" spans="1:5" ht="38.25" customHeight="1">
      <c r="A55" s="110" t="s">
        <v>226</v>
      </c>
      <c r="B55" s="71"/>
      <c r="C55" s="68"/>
      <c r="D55" s="89">
        <v>119</v>
      </c>
      <c r="E55" s="86">
        <f>E56</f>
        <v>8418</v>
      </c>
    </row>
    <row r="56" spans="1:5" ht="16.5" customHeight="1">
      <c r="A56" s="46" t="s">
        <v>125</v>
      </c>
      <c r="B56" s="71"/>
      <c r="C56" s="68"/>
      <c r="D56" s="49">
        <v>213</v>
      </c>
      <c r="E56" s="66">
        <f>3936+2101+2381</f>
        <v>8418</v>
      </c>
    </row>
    <row r="57" spans="1:5" ht="40.5" customHeight="1">
      <c r="A57" s="47" t="s">
        <v>224</v>
      </c>
      <c r="B57" s="70" t="s">
        <v>228</v>
      </c>
      <c r="C57" s="83" t="s">
        <v>227</v>
      </c>
      <c r="D57" s="48" t="s">
        <v>110</v>
      </c>
      <c r="E57" s="75">
        <f>E58+E61</f>
        <v>689605</v>
      </c>
    </row>
    <row r="58" spans="1:5" ht="12" customHeight="1">
      <c r="A58" s="88" t="s">
        <v>225</v>
      </c>
      <c r="B58" s="71"/>
      <c r="C58" s="68"/>
      <c r="D58" s="89">
        <v>111</v>
      </c>
      <c r="E58" s="86">
        <f>E60</f>
        <v>529650</v>
      </c>
    </row>
    <row r="59" spans="1:5" ht="12" customHeight="1">
      <c r="A59" s="46" t="s">
        <v>40</v>
      </c>
      <c r="B59" s="68"/>
      <c r="C59" s="68"/>
      <c r="D59" s="50"/>
      <c r="E59" s="66"/>
    </row>
    <row r="60" spans="1:5" ht="12" customHeight="1">
      <c r="A60" s="46" t="s">
        <v>123</v>
      </c>
      <c r="B60" s="71"/>
      <c r="C60" s="68"/>
      <c r="D60" s="49">
        <v>211</v>
      </c>
      <c r="E60" s="66">
        <f>247642+282008</f>
        <v>529650</v>
      </c>
    </row>
    <row r="61" spans="1:5" ht="39" customHeight="1">
      <c r="A61" s="88" t="s">
        <v>165</v>
      </c>
      <c r="B61" s="71"/>
      <c r="C61" s="68"/>
      <c r="D61" s="89">
        <v>119</v>
      </c>
      <c r="E61" s="86">
        <f>E62</f>
        <v>159955</v>
      </c>
    </row>
    <row r="62" spans="1:5" ht="12" customHeight="1">
      <c r="A62" s="46" t="s">
        <v>125</v>
      </c>
      <c r="B62" s="71"/>
      <c r="C62" s="68"/>
      <c r="D62" s="49">
        <v>213</v>
      </c>
      <c r="E62" s="66">
        <f>74788+85167</f>
        <v>159955</v>
      </c>
    </row>
    <row r="63" spans="1:5" ht="12" customHeight="1">
      <c r="A63" s="46"/>
      <c r="B63" s="71"/>
      <c r="C63" s="68"/>
      <c r="D63" s="44"/>
      <c r="E63" s="66"/>
    </row>
    <row r="64" spans="1:5" ht="63.75">
      <c r="A64" s="47" t="s">
        <v>158</v>
      </c>
      <c r="B64" s="64" t="s">
        <v>168</v>
      </c>
      <c r="C64" s="83" t="s">
        <v>182</v>
      </c>
      <c r="D64" s="48"/>
      <c r="E64" s="75">
        <f>E65+E68+E71</f>
        <v>29140925</v>
      </c>
    </row>
    <row r="65" spans="1:5" ht="15">
      <c r="A65" s="88" t="s">
        <v>225</v>
      </c>
      <c r="B65" s="71"/>
      <c r="C65" s="68"/>
      <c r="D65" s="89">
        <v>111</v>
      </c>
      <c r="E65" s="86">
        <f>E67</f>
        <v>21243581</v>
      </c>
    </row>
    <row r="66" spans="1:5" ht="15">
      <c r="A66" s="46" t="s">
        <v>40</v>
      </c>
      <c r="B66" s="68"/>
      <c r="C66" s="68"/>
      <c r="D66" s="50"/>
      <c r="E66" s="66"/>
    </row>
    <row r="67" spans="1:5" ht="15">
      <c r="A67" s="46" t="s">
        <v>123</v>
      </c>
      <c r="B67" s="71"/>
      <c r="C67" s="68"/>
      <c r="D67" s="49">
        <v>211</v>
      </c>
      <c r="E67" s="66">
        <f>20846725+200794+196062</f>
        <v>21243581</v>
      </c>
    </row>
    <row r="68" spans="1:5" ht="38.25">
      <c r="A68" s="88" t="s">
        <v>226</v>
      </c>
      <c r="B68" s="71"/>
      <c r="C68" s="68"/>
      <c r="D68" s="89">
        <v>119</v>
      </c>
      <c r="E68" s="86">
        <f>E69+E70</f>
        <v>6415560</v>
      </c>
    </row>
    <row r="69" spans="1:5" ht="15">
      <c r="A69" s="46" t="s">
        <v>125</v>
      </c>
      <c r="B69" s="71"/>
      <c r="C69" s="68"/>
      <c r="D69" s="49">
        <v>213</v>
      </c>
      <c r="E69" s="66">
        <f>6295711-10857+60639+59210</f>
        <v>6404703</v>
      </c>
    </row>
    <row r="70" spans="1:5" ht="15">
      <c r="A70" s="46" t="s">
        <v>132</v>
      </c>
      <c r="B70" s="71"/>
      <c r="C70" s="68"/>
      <c r="D70" s="49">
        <v>226</v>
      </c>
      <c r="E70" s="66">
        <v>10857</v>
      </c>
    </row>
    <row r="71" spans="1:5" ht="25.5">
      <c r="A71" s="88" t="s">
        <v>166</v>
      </c>
      <c r="B71" s="71"/>
      <c r="C71" s="68"/>
      <c r="D71" s="89">
        <v>244</v>
      </c>
      <c r="E71" s="86">
        <f>E72+E76</f>
        <v>1481784</v>
      </c>
    </row>
    <row r="72" spans="1:5" ht="15">
      <c r="A72" s="46" t="s">
        <v>126</v>
      </c>
      <c r="B72" s="71"/>
      <c r="C72" s="68"/>
      <c r="D72" s="49">
        <v>200</v>
      </c>
      <c r="E72" s="66">
        <f>E74+E75</f>
        <v>264806</v>
      </c>
    </row>
    <row r="73" spans="1:5" ht="15">
      <c r="A73" s="46" t="s">
        <v>40</v>
      </c>
      <c r="B73" s="71"/>
      <c r="C73" s="68"/>
      <c r="D73" s="49"/>
      <c r="E73" s="66"/>
    </row>
    <row r="74" spans="1:5" ht="15">
      <c r="A74" s="46" t="s">
        <v>127</v>
      </c>
      <c r="B74" s="71"/>
      <c r="C74" s="68"/>
      <c r="D74" s="49">
        <v>221</v>
      </c>
      <c r="E74" s="66">
        <v>201013</v>
      </c>
    </row>
    <row r="75" spans="1:5" ht="15">
      <c r="A75" s="46" t="s">
        <v>132</v>
      </c>
      <c r="B75" s="71"/>
      <c r="C75" s="68"/>
      <c r="D75" s="49">
        <v>226</v>
      </c>
      <c r="E75" s="66">
        <v>63793</v>
      </c>
    </row>
    <row r="76" spans="1:5" ht="15">
      <c r="A76" s="46" t="s">
        <v>136</v>
      </c>
      <c r="B76" s="71"/>
      <c r="C76" s="68"/>
      <c r="D76" s="49">
        <v>300</v>
      </c>
      <c r="E76" s="66">
        <f>E78+E79</f>
        <v>1216978</v>
      </c>
    </row>
    <row r="77" spans="1:5" ht="15">
      <c r="A77" s="46" t="s">
        <v>40</v>
      </c>
      <c r="B77" s="71"/>
      <c r="C77" s="68"/>
      <c r="D77" s="49"/>
      <c r="E77" s="66"/>
    </row>
    <row r="78" spans="1:5" ht="15">
      <c r="A78" s="46" t="s">
        <v>137</v>
      </c>
      <c r="B78" s="71"/>
      <c r="C78" s="68"/>
      <c r="D78" s="49">
        <v>310</v>
      </c>
      <c r="E78" s="66">
        <f>840847+318832</f>
        <v>1159679</v>
      </c>
    </row>
    <row r="79" spans="1:5" ht="15">
      <c r="A79" s="46" t="s">
        <v>138</v>
      </c>
      <c r="B79" s="71"/>
      <c r="C79" s="68"/>
      <c r="D79" s="49">
        <v>340</v>
      </c>
      <c r="E79" s="66">
        <f>64411-7112</f>
        <v>57299</v>
      </c>
    </row>
    <row r="80" spans="1:5" ht="15">
      <c r="A80" s="46"/>
      <c r="B80" s="71"/>
      <c r="C80" s="68"/>
      <c r="D80" s="49"/>
      <c r="E80" s="66"/>
    </row>
    <row r="81" spans="1:5" ht="15">
      <c r="A81" s="98" t="s">
        <v>160</v>
      </c>
      <c r="B81" s="72"/>
      <c r="C81" s="68"/>
      <c r="D81" s="49"/>
      <c r="E81" s="92">
        <f>E82+E85+E91+E97+E103+E108+E113+E121+E126</f>
        <v>4421027.17</v>
      </c>
    </row>
    <row r="82" spans="1:5" ht="30">
      <c r="A82" s="47" t="s">
        <v>156</v>
      </c>
      <c r="B82" s="70" t="s">
        <v>139</v>
      </c>
      <c r="C82" s="83" t="s">
        <v>181</v>
      </c>
      <c r="D82" s="48" t="s">
        <v>110</v>
      </c>
      <c r="E82" s="75">
        <f>E84</f>
        <v>800</v>
      </c>
    </row>
    <row r="83" spans="1:5" ht="25.5">
      <c r="A83" s="88" t="s">
        <v>166</v>
      </c>
      <c r="B83" s="71"/>
      <c r="C83" s="68"/>
      <c r="D83" s="89">
        <v>244</v>
      </c>
      <c r="E83" s="86">
        <f>E84</f>
        <v>800</v>
      </c>
    </row>
    <row r="84" spans="1:5" ht="15">
      <c r="A84" s="46" t="s">
        <v>132</v>
      </c>
      <c r="B84" s="71"/>
      <c r="C84" s="68"/>
      <c r="D84" s="49">
        <v>226</v>
      </c>
      <c r="E84" s="66">
        <v>800</v>
      </c>
    </row>
    <row r="85" spans="1:5" ht="30">
      <c r="A85" s="52" t="s">
        <v>159</v>
      </c>
      <c r="B85" s="84" t="s">
        <v>139</v>
      </c>
      <c r="C85" s="70" t="s">
        <v>239</v>
      </c>
      <c r="D85" s="53"/>
      <c r="E85" s="75">
        <f>E86</f>
        <v>1005300</v>
      </c>
    </row>
    <row r="86" spans="1:5" ht="25.5">
      <c r="A86" s="88" t="s">
        <v>166</v>
      </c>
      <c r="B86" s="71"/>
      <c r="C86" s="68"/>
      <c r="D86" s="89">
        <v>244</v>
      </c>
      <c r="E86" s="80">
        <f>E89</f>
        <v>1005300</v>
      </c>
    </row>
    <row r="87" spans="1:5" ht="15">
      <c r="A87" s="46" t="s">
        <v>136</v>
      </c>
      <c r="B87" s="71"/>
      <c r="C87" s="68"/>
      <c r="D87" s="49">
        <v>300</v>
      </c>
      <c r="E87" s="80">
        <f>E89</f>
        <v>1005300</v>
      </c>
    </row>
    <row r="88" spans="1:5" ht="15">
      <c r="A88" s="46" t="s">
        <v>40</v>
      </c>
      <c r="B88" s="71"/>
      <c r="C88" s="68"/>
      <c r="D88" s="49"/>
      <c r="E88" s="80"/>
    </row>
    <row r="89" spans="1:5" ht="15">
      <c r="A89" s="46" t="s">
        <v>138</v>
      </c>
      <c r="B89" s="71"/>
      <c r="C89" s="68"/>
      <c r="D89" s="49">
        <v>340</v>
      </c>
      <c r="E89" s="66">
        <f>1032600-27300</f>
        <v>1005300</v>
      </c>
    </row>
    <row r="90" spans="1:5" ht="15">
      <c r="A90" s="46"/>
      <c r="B90" s="71"/>
      <c r="C90" s="68"/>
      <c r="D90" s="49"/>
      <c r="E90" s="66"/>
    </row>
    <row r="91" spans="1:5" ht="63.75">
      <c r="A91" s="52" t="s">
        <v>174</v>
      </c>
      <c r="B91" s="84" t="s">
        <v>139</v>
      </c>
      <c r="C91" s="70" t="s">
        <v>173</v>
      </c>
      <c r="D91" s="53"/>
      <c r="E91" s="75">
        <f>E92</f>
        <v>690000</v>
      </c>
    </row>
    <row r="92" spans="1:5" ht="25.5">
      <c r="A92" s="88" t="s">
        <v>180</v>
      </c>
      <c r="B92" s="71"/>
      <c r="C92" s="68"/>
      <c r="D92" s="89">
        <v>243</v>
      </c>
      <c r="E92" s="80">
        <f>E95</f>
        <v>690000</v>
      </c>
    </row>
    <row r="93" spans="1:5" ht="15">
      <c r="A93" s="46" t="s">
        <v>126</v>
      </c>
      <c r="B93" s="71"/>
      <c r="C93" s="68"/>
      <c r="D93" s="49">
        <v>300</v>
      </c>
      <c r="E93" s="80">
        <f>E95</f>
        <v>690000</v>
      </c>
    </row>
    <row r="94" spans="1:5" ht="15">
      <c r="A94" s="46" t="s">
        <v>40</v>
      </c>
      <c r="B94" s="71"/>
      <c r="C94" s="68"/>
      <c r="D94" s="49"/>
      <c r="E94" s="80"/>
    </row>
    <row r="95" spans="1:5" ht="15">
      <c r="A95" s="46" t="s">
        <v>131</v>
      </c>
      <c r="B95" s="71"/>
      <c r="C95" s="68"/>
      <c r="D95" s="49">
        <v>225</v>
      </c>
      <c r="E95" s="66">
        <v>690000</v>
      </c>
    </row>
    <row r="96" spans="1:5" ht="15">
      <c r="A96" s="113"/>
      <c r="B96" s="114"/>
      <c r="C96" s="115"/>
      <c r="D96" s="116"/>
      <c r="E96" s="117"/>
    </row>
    <row r="97" spans="1:5" ht="89.25">
      <c r="A97" s="121" t="s">
        <v>161</v>
      </c>
      <c r="B97" s="122" t="s">
        <v>177</v>
      </c>
      <c r="C97" s="123" t="s">
        <v>175</v>
      </c>
      <c r="D97" s="124"/>
      <c r="E97" s="125">
        <f>E98+E101</f>
        <v>227850</v>
      </c>
    </row>
    <row r="98" spans="1:5" ht="15">
      <c r="A98" s="118" t="s">
        <v>163</v>
      </c>
      <c r="B98" s="111"/>
      <c r="C98" s="112"/>
      <c r="D98" s="119">
        <v>111</v>
      </c>
      <c r="E98" s="120">
        <f>E100</f>
        <v>175000</v>
      </c>
    </row>
    <row r="99" spans="1:5" ht="15">
      <c r="A99" s="46" t="s">
        <v>40</v>
      </c>
      <c r="B99" s="71"/>
      <c r="C99" s="68"/>
      <c r="D99" s="50"/>
      <c r="E99" s="80"/>
    </row>
    <row r="100" spans="1:5" ht="15">
      <c r="A100" s="46" t="s">
        <v>123</v>
      </c>
      <c r="B100" s="71"/>
      <c r="C100" s="68"/>
      <c r="D100" s="49">
        <v>211</v>
      </c>
      <c r="E100" s="81">
        <f>175000</f>
        <v>175000</v>
      </c>
    </row>
    <row r="101" spans="1:5" ht="38.25">
      <c r="A101" s="88" t="s">
        <v>165</v>
      </c>
      <c r="B101" s="71"/>
      <c r="C101" s="68"/>
      <c r="D101" s="89">
        <v>119</v>
      </c>
      <c r="E101" s="80">
        <f>E102</f>
        <v>52850</v>
      </c>
    </row>
    <row r="102" spans="1:5" ht="15">
      <c r="A102" s="46" t="s">
        <v>125</v>
      </c>
      <c r="B102" s="71"/>
      <c r="C102" s="68"/>
      <c r="D102" s="49">
        <v>213</v>
      </c>
      <c r="E102" s="81">
        <f>52850</f>
        <v>52850</v>
      </c>
    </row>
    <row r="103" spans="1:5" ht="38.25">
      <c r="A103" s="47" t="s">
        <v>178</v>
      </c>
      <c r="B103" s="84" t="s">
        <v>177</v>
      </c>
      <c r="C103" s="70" t="s">
        <v>207</v>
      </c>
      <c r="D103" s="48"/>
      <c r="E103" s="75">
        <f>E105</f>
        <v>720715.17</v>
      </c>
    </row>
    <row r="104" spans="1:5" ht="25.5">
      <c r="A104" s="88" t="s">
        <v>166</v>
      </c>
      <c r="B104" s="71"/>
      <c r="C104" s="68"/>
      <c r="D104" s="89">
        <v>244</v>
      </c>
      <c r="E104" s="80">
        <f>E107</f>
        <v>720715.17</v>
      </c>
    </row>
    <row r="105" spans="1:5" ht="15">
      <c r="A105" s="46" t="s">
        <v>136</v>
      </c>
      <c r="B105" s="71"/>
      <c r="C105" s="68"/>
      <c r="D105" s="49">
        <v>300</v>
      </c>
      <c r="E105" s="80">
        <f>E107</f>
        <v>720715.17</v>
      </c>
    </row>
    <row r="106" spans="1:5" ht="15">
      <c r="A106" s="46" t="s">
        <v>40</v>
      </c>
      <c r="B106" s="71"/>
      <c r="C106" s="68"/>
      <c r="D106" s="49"/>
      <c r="E106" s="66"/>
    </row>
    <row r="107" spans="1:5" ht="15">
      <c r="A107" s="46" t="s">
        <v>138</v>
      </c>
      <c r="B107" s="71"/>
      <c r="C107" s="68"/>
      <c r="D107" s="49">
        <v>340</v>
      </c>
      <c r="E107" s="66">
        <f>719670+1050-4.83</f>
        <v>720715.17</v>
      </c>
    </row>
    <row r="108" spans="1:5" ht="38.25">
      <c r="A108" s="52" t="s">
        <v>179</v>
      </c>
      <c r="B108" s="84" t="s">
        <v>139</v>
      </c>
      <c r="C108" s="70" t="s">
        <v>206</v>
      </c>
      <c r="D108" s="53"/>
      <c r="E108" s="75">
        <f>E109</f>
        <v>100000</v>
      </c>
    </row>
    <row r="109" spans="1:5" ht="25.5">
      <c r="A109" s="88" t="s">
        <v>166</v>
      </c>
      <c r="B109" s="71"/>
      <c r="C109" s="68"/>
      <c r="D109" s="89">
        <v>244</v>
      </c>
      <c r="E109" s="80">
        <f>E110</f>
        <v>100000</v>
      </c>
    </row>
    <row r="110" spans="1:5" ht="15">
      <c r="A110" s="46" t="s">
        <v>126</v>
      </c>
      <c r="B110" s="71"/>
      <c r="C110" s="68"/>
      <c r="D110" s="49">
        <v>200</v>
      </c>
      <c r="E110" s="81">
        <f>E112</f>
        <v>100000</v>
      </c>
    </row>
    <row r="111" spans="1:5" ht="15">
      <c r="A111" s="46" t="s">
        <v>40</v>
      </c>
      <c r="B111" s="71"/>
      <c r="C111" s="68"/>
      <c r="D111" s="89"/>
      <c r="E111" s="80"/>
    </row>
    <row r="112" spans="1:5" ht="15">
      <c r="A112" s="46" t="s">
        <v>131</v>
      </c>
      <c r="B112" s="71"/>
      <c r="C112" s="68"/>
      <c r="D112" s="49">
        <v>225</v>
      </c>
      <c r="E112" s="81">
        <v>100000</v>
      </c>
    </row>
    <row r="113" spans="1:5" ht="38.25">
      <c r="A113" s="52" t="s">
        <v>208</v>
      </c>
      <c r="B113" s="84" t="s">
        <v>139</v>
      </c>
      <c r="C113" s="70" t="s">
        <v>209</v>
      </c>
      <c r="D113" s="53"/>
      <c r="E113" s="75">
        <f>E114</f>
        <v>644537.9999999999</v>
      </c>
    </row>
    <row r="114" spans="1:5" ht="25.5">
      <c r="A114" s="88" t="s">
        <v>166</v>
      </c>
      <c r="B114" s="71"/>
      <c r="C114" s="68"/>
      <c r="D114" s="89">
        <v>244</v>
      </c>
      <c r="E114" s="80">
        <f>E115</f>
        <v>644537.9999999999</v>
      </c>
    </row>
    <row r="115" spans="1:5" ht="15">
      <c r="A115" s="46" t="s">
        <v>126</v>
      </c>
      <c r="B115" s="71"/>
      <c r="C115" s="68"/>
      <c r="D115" s="49">
        <v>200</v>
      </c>
      <c r="E115" s="81">
        <f>SUM(E117:E119)</f>
        <v>644537.9999999999</v>
      </c>
    </row>
    <row r="116" spans="1:5" ht="15">
      <c r="A116" s="46" t="s">
        <v>40</v>
      </c>
      <c r="B116" s="71"/>
      <c r="C116" s="68"/>
      <c r="D116" s="49"/>
      <c r="E116" s="81"/>
    </row>
    <row r="117" spans="1:5" ht="15">
      <c r="A117" s="46" t="s">
        <v>129</v>
      </c>
      <c r="B117" s="71"/>
      <c r="C117" s="68"/>
      <c r="D117" s="49">
        <v>223</v>
      </c>
      <c r="E117" s="81">
        <f>557336.69</f>
        <v>557336.69</v>
      </c>
    </row>
    <row r="118" spans="1:5" ht="15">
      <c r="A118" s="46" t="s">
        <v>131</v>
      </c>
      <c r="B118" s="71"/>
      <c r="C118" s="68"/>
      <c r="D118" s="49">
        <v>225</v>
      </c>
      <c r="E118" s="81">
        <f>38600+31786.69</f>
        <v>70386.69</v>
      </c>
    </row>
    <row r="119" spans="1:5" ht="15">
      <c r="A119" s="46" t="s">
        <v>132</v>
      </c>
      <c r="B119" s="71"/>
      <c r="C119" s="68"/>
      <c r="D119" s="49">
        <v>226</v>
      </c>
      <c r="E119" s="81">
        <f>16814.62</f>
        <v>16814.62</v>
      </c>
    </row>
    <row r="120" spans="1:5" ht="15">
      <c r="A120" s="46"/>
      <c r="B120" s="71"/>
      <c r="C120" s="68"/>
      <c r="D120" s="49"/>
      <c r="E120" s="81"/>
    </row>
    <row r="121" spans="1:5" ht="63.75">
      <c r="A121" s="52" t="s">
        <v>214</v>
      </c>
      <c r="B121" s="84" t="s">
        <v>139</v>
      </c>
      <c r="C121" s="70" t="s">
        <v>213</v>
      </c>
      <c r="D121" s="53"/>
      <c r="E121" s="75">
        <f>E122</f>
        <v>1007924</v>
      </c>
    </row>
    <row r="122" spans="1:5" ht="25.5">
      <c r="A122" s="88" t="s">
        <v>180</v>
      </c>
      <c r="B122" s="71"/>
      <c r="C122" s="68"/>
      <c r="D122" s="89">
        <v>243</v>
      </c>
      <c r="E122" s="80">
        <f>E125</f>
        <v>1007924</v>
      </c>
    </row>
    <row r="123" spans="1:5" ht="15">
      <c r="A123" s="46" t="s">
        <v>126</v>
      </c>
      <c r="B123" s="71"/>
      <c r="C123" s="68"/>
      <c r="D123" s="49">
        <v>300</v>
      </c>
      <c r="E123" s="80">
        <f>E125</f>
        <v>1007924</v>
      </c>
    </row>
    <row r="124" spans="1:5" ht="15">
      <c r="A124" s="46" t="s">
        <v>40</v>
      </c>
      <c r="B124" s="71"/>
      <c r="C124" s="68"/>
      <c r="D124" s="49"/>
      <c r="E124" s="80"/>
    </row>
    <row r="125" spans="1:5" ht="15">
      <c r="A125" s="46" t="s">
        <v>131</v>
      </c>
      <c r="B125" s="71"/>
      <c r="C125" s="68"/>
      <c r="D125" s="49">
        <v>225</v>
      </c>
      <c r="E125" s="66">
        <f>96100+911824</f>
        <v>1007924</v>
      </c>
    </row>
    <row r="126" spans="1:5" ht="89.25">
      <c r="A126" s="52" t="s">
        <v>212</v>
      </c>
      <c r="B126" s="84" t="s">
        <v>139</v>
      </c>
      <c r="C126" s="70" t="s">
        <v>211</v>
      </c>
      <c r="D126" s="53"/>
      <c r="E126" s="75">
        <f>E127+E129</f>
        <v>23900</v>
      </c>
    </row>
    <row r="127" spans="1:5" ht="15">
      <c r="A127" s="88" t="s">
        <v>210</v>
      </c>
      <c r="B127" s="71"/>
      <c r="C127" s="68"/>
      <c r="D127" s="89">
        <v>831</v>
      </c>
      <c r="E127" s="80">
        <f>E128</f>
        <v>16889</v>
      </c>
    </row>
    <row r="128" spans="1:5" ht="15">
      <c r="A128" s="46" t="s">
        <v>135</v>
      </c>
      <c r="B128" s="71"/>
      <c r="C128" s="68"/>
      <c r="D128" s="49">
        <v>290</v>
      </c>
      <c r="E128" s="81">
        <f>12089+4800</f>
        <v>16889</v>
      </c>
    </row>
    <row r="129" spans="1:5" ht="15">
      <c r="A129" s="88" t="s">
        <v>216</v>
      </c>
      <c r="B129" s="71"/>
      <c r="C129" s="68"/>
      <c r="D129" s="89">
        <v>852</v>
      </c>
      <c r="E129" s="80">
        <f>E130</f>
        <v>7011</v>
      </c>
    </row>
    <row r="130" spans="1:5" ht="15">
      <c r="A130" s="46" t="s">
        <v>217</v>
      </c>
      <c r="B130" s="71"/>
      <c r="C130" s="68"/>
      <c r="D130" s="49">
        <v>291</v>
      </c>
      <c r="E130" s="81">
        <f>4011+3000</f>
        <v>7011</v>
      </c>
    </row>
    <row r="131" spans="1:7" ht="15">
      <c r="A131" s="94"/>
      <c r="B131" s="95"/>
      <c r="C131" s="96"/>
      <c r="D131" s="97"/>
      <c r="E131" s="92">
        <f>E132+E168+E183</f>
        <v>14659698.120000001</v>
      </c>
      <c r="G131" s="90">
        <f>E131-F131</f>
        <v>14659698.120000001</v>
      </c>
    </row>
    <row r="132" spans="1:8" ht="90">
      <c r="A132" s="63" t="s">
        <v>115</v>
      </c>
      <c r="B132" s="70" t="s">
        <v>140</v>
      </c>
      <c r="C132" s="65"/>
      <c r="D132" s="64"/>
      <c r="E132" s="75">
        <f>E133+E140+E147+E160+E136+E143</f>
        <v>14085038.66</v>
      </c>
      <c r="F132" s="90"/>
      <c r="G132" s="90"/>
      <c r="H132" s="77"/>
    </row>
    <row r="133" spans="1:5" ht="15">
      <c r="A133" s="88" t="s">
        <v>163</v>
      </c>
      <c r="B133" s="71"/>
      <c r="C133" s="68"/>
      <c r="D133" s="89">
        <v>111</v>
      </c>
      <c r="E133" s="86">
        <f>E135</f>
        <v>5492280</v>
      </c>
    </row>
    <row r="134" spans="1:5" ht="15">
      <c r="A134" s="46" t="s">
        <v>40</v>
      </c>
      <c r="B134" s="68"/>
      <c r="C134" s="68"/>
      <c r="D134" s="50"/>
      <c r="E134" s="66"/>
    </row>
    <row r="135" spans="1:5" ht="15">
      <c r="A135" s="46" t="s">
        <v>123</v>
      </c>
      <c r="B135" s="71"/>
      <c r="C135" s="68"/>
      <c r="D135" s="49">
        <v>211</v>
      </c>
      <c r="E135" s="66">
        <v>5492280</v>
      </c>
    </row>
    <row r="136" spans="1:8" ht="15">
      <c r="A136" s="88" t="s">
        <v>164</v>
      </c>
      <c r="B136" s="71"/>
      <c r="C136" s="68"/>
      <c r="D136" s="89">
        <v>112</v>
      </c>
      <c r="E136" s="86">
        <f>E137+E138+E139</f>
        <v>93767</v>
      </c>
      <c r="F136" s="77"/>
      <c r="G136" s="77"/>
      <c r="H136" s="82"/>
    </row>
    <row r="137" spans="1:8" ht="15">
      <c r="A137" s="51" t="s">
        <v>124</v>
      </c>
      <c r="B137" s="71"/>
      <c r="C137" s="68"/>
      <c r="D137" s="49">
        <v>212</v>
      </c>
      <c r="E137" s="66">
        <v>70351</v>
      </c>
      <c r="F137" s="77"/>
      <c r="G137" s="77"/>
      <c r="H137" s="82"/>
    </row>
    <row r="138" spans="1:8" ht="15">
      <c r="A138" s="46" t="s">
        <v>132</v>
      </c>
      <c r="B138" s="71"/>
      <c r="C138" s="68"/>
      <c r="D138" s="49">
        <v>222</v>
      </c>
      <c r="E138" s="66">
        <v>21994</v>
      </c>
      <c r="F138" s="77"/>
      <c r="G138" s="77"/>
      <c r="H138" s="82"/>
    </row>
    <row r="139" spans="1:8" ht="15">
      <c r="A139" s="46" t="s">
        <v>230</v>
      </c>
      <c r="B139" s="71"/>
      <c r="C139" s="68"/>
      <c r="D139" s="49">
        <v>296</v>
      </c>
      <c r="E139" s="66">
        <v>1422</v>
      </c>
      <c r="F139" s="77"/>
      <c r="G139" s="77"/>
      <c r="H139" s="82"/>
    </row>
    <row r="140" spans="1:7" ht="38.25">
      <c r="A140" s="88" t="s">
        <v>165</v>
      </c>
      <c r="B140" s="71"/>
      <c r="C140" s="68"/>
      <c r="D140" s="89">
        <v>119</v>
      </c>
      <c r="E140" s="86">
        <f>E141+E142</f>
        <v>1757253</v>
      </c>
      <c r="F140" s="93"/>
      <c r="G140" s="77"/>
    </row>
    <row r="141" spans="1:8" ht="15">
      <c r="A141" s="46" t="s">
        <v>125</v>
      </c>
      <c r="B141" s="71"/>
      <c r="C141" s="68"/>
      <c r="D141" s="49">
        <v>213</v>
      </c>
      <c r="E141" s="66">
        <v>1757252</v>
      </c>
      <c r="F141" s="77">
        <v>1757253</v>
      </c>
      <c r="G141" s="77"/>
      <c r="H141" s="82"/>
    </row>
    <row r="142" spans="1:8" ht="15">
      <c r="A142" s="46" t="s">
        <v>132</v>
      </c>
      <c r="B142" s="71"/>
      <c r="C142" s="68"/>
      <c r="D142" s="49">
        <v>226</v>
      </c>
      <c r="E142" s="66">
        <v>1</v>
      </c>
      <c r="F142" s="77"/>
      <c r="G142" s="77"/>
      <c r="H142" s="82"/>
    </row>
    <row r="143" spans="1:8" ht="25.5">
      <c r="A143" s="88" t="s">
        <v>180</v>
      </c>
      <c r="B143" s="71"/>
      <c r="C143" s="68"/>
      <c r="D143" s="89">
        <v>243</v>
      </c>
      <c r="E143" s="86">
        <f>E144</f>
        <v>35184.09</v>
      </c>
      <c r="F143" s="77"/>
      <c r="G143" s="77"/>
      <c r="H143" s="82"/>
    </row>
    <row r="144" spans="1:8" ht="15">
      <c r="A144" s="46" t="s">
        <v>126</v>
      </c>
      <c r="B144" s="71"/>
      <c r="C144" s="68"/>
      <c r="D144" s="49">
        <v>220</v>
      </c>
      <c r="E144" s="66">
        <f>E146</f>
        <v>35184.09</v>
      </c>
      <c r="F144" s="77"/>
      <c r="G144" s="77"/>
      <c r="H144" s="82"/>
    </row>
    <row r="145" spans="1:8" ht="15">
      <c r="A145" s="46" t="s">
        <v>40</v>
      </c>
      <c r="B145" s="71"/>
      <c r="C145" s="68"/>
      <c r="D145" s="49"/>
      <c r="E145" s="66"/>
      <c r="F145" s="77"/>
      <c r="G145" s="77"/>
      <c r="H145" s="82"/>
    </row>
    <row r="146" spans="1:8" ht="15">
      <c r="A146" s="46" t="s">
        <v>131</v>
      </c>
      <c r="B146" s="71"/>
      <c r="C146" s="68"/>
      <c r="D146" s="49">
        <v>225</v>
      </c>
      <c r="E146" s="66">
        <v>35184.09</v>
      </c>
      <c r="F146" s="77"/>
      <c r="G146" s="77"/>
      <c r="H146" s="82"/>
    </row>
    <row r="147" spans="1:8" ht="25.5">
      <c r="A147" s="88" t="s">
        <v>166</v>
      </c>
      <c r="B147" s="71"/>
      <c r="C147" s="68"/>
      <c r="D147" s="89">
        <v>244</v>
      </c>
      <c r="E147" s="86">
        <f>E148+E156</f>
        <v>6705929.36</v>
      </c>
      <c r="F147" s="77">
        <v>6</v>
      </c>
      <c r="G147" s="77"/>
      <c r="H147" s="82"/>
    </row>
    <row r="148" spans="1:8" ht="15">
      <c r="A148" s="46" t="s">
        <v>126</v>
      </c>
      <c r="B148" s="71"/>
      <c r="C148" s="68"/>
      <c r="D148" s="49">
        <v>220</v>
      </c>
      <c r="E148" s="66">
        <f>E150+E151+E152+E153+E154+E155</f>
        <v>1094925.54</v>
      </c>
      <c r="F148" s="77"/>
      <c r="G148" s="77"/>
      <c r="H148" s="82"/>
    </row>
    <row r="149" spans="1:8" ht="15">
      <c r="A149" s="46" t="s">
        <v>40</v>
      </c>
      <c r="B149" s="71"/>
      <c r="C149" s="68"/>
      <c r="D149" s="49"/>
      <c r="E149" s="66"/>
      <c r="F149" s="77"/>
      <c r="G149" s="77"/>
      <c r="H149" s="82"/>
    </row>
    <row r="150" spans="1:8" ht="15">
      <c r="A150" s="46" t="s">
        <v>127</v>
      </c>
      <c r="B150" s="71"/>
      <c r="C150" s="68"/>
      <c r="D150" s="49">
        <v>221</v>
      </c>
      <c r="E150" s="66">
        <v>18100</v>
      </c>
      <c r="F150" s="77"/>
      <c r="G150" s="77"/>
      <c r="H150" s="82"/>
    </row>
    <row r="151" spans="1:8" ht="15">
      <c r="A151" s="46" t="s">
        <v>128</v>
      </c>
      <c r="B151" s="71"/>
      <c r="C151" s="68"/>
      <c r="D151" s="49">
        <v>222</v>
      </c>
      <c r="E151" s="66"/>
      <c r="F151" s="77"/>
      <c r="G151" s="77"/>
      <c r="H151" s="82"/>
    </row>
    <row r="152" spans="1:8" ht="15">
      <c r="A152" s="46" t="s">
        <v>129</v>
      </c>
      <c r="B152" s="71"/>
      <c r="C152" s="68"/>
      <c r="D152" s="49">
        <v>223</v>
      </c>
      <c r="E152" s="66">
        <f>279651-72659.46</f>
        <v>206991.53999999998</v>
      </c>
      <c r="F152" s="77">
        <f>E152+E172</f>
        <v>279651</v>
      </c>
      <c r="G152" s="77"/>
      <c r="H152" s="82"/>
    </row>
    <row r="153" spans="1:8" ht="15">
      <c r="A153" s="46" t="s">
        <v>130</v>
      </c>
      <c r="B153" s="71"/>
      <c r="C153" s="68"/>
      <c r="D153" s="49">
        <v>224</v>
      </c>
      <c r="E153" s="66"/>
      <c r="F153" s="77"/>
      <c r="G153" s="77"/>
      <c r="H153" s="82"/>
    </row>
    <row r="154" spans="1:8" ht="15">
      <c r="A154" s="46" t="s">
        <v>131</v>
      </c>
      <c r="B154" s="71"/>
      <c r="C154" s="68"/>
      <c r="D154" s="49">
        <v>225</v>
      </c>
      <c r="E154" s="66">
        <v>334187</v>
      </c>
      <c r="F154" s="77"/>
      <c r="G154" s="77"/>
      <c r="H154" s="82"/>
    </row>
    <row r="155" spans="1:8" ht="15">
      <c r="A155" s="46" t="s">
        <v>132</v>
      </c>
      <c r="B155" s="71"/>
      <c r="C155" s="68"/>
      <c r="D155" s="49">
        <v>226</v>
      </c>
      <c r="E155" s="66">
        <f>537647-2000</f>
        <v>535647</v>
      </c>
      <c r="F155" s="77">
        <f>E155+E173</f>
        <v>537647</v>
      </c>
      <c r="G155" s="77"/>
      <c r="H155" s="82"/>
    </row>
    <row r="156" spans="1:8" ht="15">
      <c r="A156" s="46" t="s">
        <v>136</v>
      </c>
      <c r="B156" s="71"/>
      <c r="C156" s="68"/>
      <c r="D156" s="49">
        <v>300</v>
      </c>
      <c r="E156" s="66">
        <f>E159+E158</f>
        <v>5611003.82</v>
      </c>
      <c r="F156" s="77"/>
      <c r="G156" s="77"/>
      <c r="H156" s="82"/>
    </row>
    <row r="157" spans="1:7" ht="15">
      <c r="A157" s="46" t="s">
        <v>40</v>
      </c>
      <c r="B157" s="71"/>
      <c r="C157" s="68"/>
      <c r="D157" s="49"/>
      <c r="E157" s="66"/>
      <c r="F157" s="77"/>
      <c r="G157" s="77"/>
    </row>
    <row r="158" spans="1:7" ht="15">
      <c r="A158" s="46" t="s">
        <v>137</v>
      </c>
      <c r="B158" s="71"/>
      <c r="C158" s="68"/>
      <c r="D158" s="49">
        <v>310</v>
      </c>
      <c r="E158" s="66">
        <v>242235</v>
      </c>
      <c r="F158" s="77">
        <f>E158+E191</f>
        <v>742235</v>
      </c>
      <c r="G158" s="77"/>
    </row>
    <row r="159" spans="1:7" ht="15">
      <c r="A159" s="46" t="s">
        <v>138</v>
      </c>
      <c r="B159" s="71"/>
      <c r="C159" s="68"/>
      <c r="D159" s="49">
        <v>340</v>
      </c>
      <c r="E159" s="66">
        <f>5213508.13+155260.69</f>
        <v>5368768.82</v>
      </c>
      <c r="F159" s="77"/>
      <c r="G159" s="77"/>
    </row>
    <row r="160" spans="1:7" ht="15">
      <c r="A160" s="88" t="s">
        <v>170</v>
      </c>
      <c r="B160" s="71"/>
      <c r="C160" s="68"/>
      <c r="D160" s="89">
        <v>850</v>
      </c>
      <c r="E160" s="86">
        <f>E163+E165+E161</f>
        <v>625.21</v>
      </c>
      <c r="F160" s="77"/>
      <c r="G160" s="77"/>
    </row>
    <row r="161" spans="1:7" ht="25.5">
      <c r="A161" s="88" t="s">
        <v>167</v>
      </c>
      <c r="B161" s="71"/>
      <c r="C161" s="68"/>
      <c r="D161" s="89">
        <v>851</v>
      </c>
      <c r="E161" s="86">
        <f>E162</f>
        <v>0</v>
      </c>
      <c r="F161" s="77"/>
      <c r="G161" s="77"/>
    </row>
    <row r="162" spans="1:7" ht="15">
      <c r="A162" s="46" t="s">
        <v>135</v>
      </c>
      <c r="B162" s="71"/>
      <c r="C162" s="68"/>
      <c r="D162" s="49">
        <v>290</v>
      </c>
      <c r="E162" s="86"/>
      <c r="F162" s="77"/>
      <c r="G162" s="77"/>
    </row>
    <row r="163" spans="1:8" ht="15">
      <c r="A163" s="88" t="s">
        <v>171</v>
      </c>
      <c r="B163" s="71"/>
      <c r="C163" s="68"/>
      <c r="D163" s="89">
        <v>852</v>
      </c>
      <c r="E163" s="86">
        <f>E164</f>
        <v>0</v>
      </c>
      <c r="F163" s="77"/>
      <c r="G163" s="77"/>
      <c r="H163" s="77"/>
    </row>
    <row r="164" spans="1:8" ht="15">
      <c r="A164" s="46" t="s">
        <v>135</v>
      </c>
      <c r="B164" s="71"/>
      <c r="C164" s="68"/>
      <c r="D164" s="49">
        <v>290</v>
      </c>
      <c r="E164" s="66"/>
      <c r="F164" s="77"/>
      <c r="G164" s="77"/>
      <c r="H164" s="77"/>
    </row>
    <row r="165" spans="1:8" ht="15">
      <c r="A165" s="88" t="s">
        <v>172</v>
      </c>
      <c r="B165" s="71"/>
      <c r="C165" s="68"/>
      <c r="D165" s="89">
        <v>853</v>
      </c>
      <c r="E165" s="86">
        <f>E167+E166</f>
        <v>625.21</v>
      </c>
      <c r="F165" s="77"/>
      <c r="G165" s="77"/>
      <c r="H165" s="77"/>
    </row>
    <row r="166" spans="1:8" ht="25.5">
      <c r="A166" s="46" t="s">
        <v>231</v>
      </c>
      <c r="B166" s="71"/>
      <c r="C166" s="68"/>
      <c r="D166" s="49">
        <v>292</v>
      </c>
      <c r="E166" s="66">
        <v>500</v>
      </c>
      <c r="F166" s="77"/>
      <c r="G166" s="77"/>
      <c r="H166" s="77"/>
    </row>
    <row r="167" spans="1:7" ht="15">
      <c r="A167" s="46" t="s">
        <v>230</v>
      </c>
      <c r="B167" s="71"/>
      <c r="C167" s="68"/>
      <c r="D167" s="49">
        <v>296</v>
      </c>
      <c r="E167" s="66">
        <v>125.21</v>
      </c>
      <c r="F167" s="77"/>
      <c r="G167" s="77"/>
    </row>
    <row r="168" spans="1:7" ht="15">
      <c r="A168" s="60" t="s">
        <v>141</v>
      </c>
      <c r="B168" s="73" t="s">
        <v>142</v>
      </c>
      <c r="C168" s="62"/>
      <c r="D168" s="61"/>
      <c r="E168" s="74">
        <f>E169</f>
        <v>74659.46</v>
      </c>
      <c r="F168" s="77"/>
      <c r="G168" s="77"/>
    </row>
    <row r="169" spans="1:7" ht="25.5">
      <c r="A169" s="88" t="s">
        <v>166</v>
      </c>
      <c r="B169" s="71"/>
      <c r="C169" s="68"/>
      <c r="D169" s="89">
        <v>244</v>
      </c>
      <c r="E169" s="86">
        <f>E170+E174+E178</f>
        <v>74659.46</v>
      </c>
      <c r="F169" s="77"/>
      <c r="G169" s="77"/>
    </row>
    <row r="170" spans="1:7" ht="15">
      <c r="A170" s="46" t="s">
        <v>126</v>
      </c>
      <c r="B170" s="71"/>
      <c r="C170" s="68"/>
      <c r="D170" s="49">
        <v>220</v>
      </c>
      <c r="E170" s="66">
        <f>E172+E173</f>
        <v>74659.46</v>
      </c>
      <c r="F170">
        <v>74659.46</v>
      </c>
      <c r="G170" s="77"/>
    </row>
    <row r="171" spans="1:7" ht="15">
      <c r="A171" s="46" t="s">
        <v>40</v>
      </c>
      <c r="B171" s="71"/>
      <c r="C171" s="68"/>
      <c r="D171" s="49"/>
      <c r="E171" s="66"/>
      <c r="G171" s="77"/>
    </row>
    <row r="172" spans="1:7" ht="15">
      <c r="A172" s="56" t="s">
        <v>129</v>
      </c>
      <c r="B172" s="57"/>
      <c r="C172" s="58"/>
      <c r="D172" s="59">
        <v>223</v>
      </c>
      <c r="E172" s="67">
        <v>72659.46</v>
      </c>
      <c r="G172" s="77"/>
    </row>
    <row r="173" spans="1:7" ht="15">
      <c r="A173" s="46" t="s">
        <v>132</v>
      </c>
      <c r="B173" s="71"/>
      <c r="C173" s="68"/>
      <c r="D173" s="49">
        <v>226</v>
      </c>
      <c r="E173" s="66">
        <v>2000</v>
      </c>
      <c r="G173" s="77"/>
    </row>
    <row r="174" spans="1:7" ht="15">
      <c r="A174" s="46" t="s">
        <v>136</v>
      </c>
      <c r="B174" s="71"/>
      <c r="C174" s="68"/>
      <c r="D174" s="49">
        <v>300</v>
      </c>
      <c r="E174" s="66">
        <f>E176+E177</f>
        <v>0</v>
      </c>
      <c r="G174" s="77"/>
    </row>
    <row r="175" spans="1:7" ht="15">
      <c r="A175" s="46" t="s">
        <v>40</v>
      </c>
      <c r="B175" s="71"/>
      <c r="C175" s="68"/>
      <c r="D175" s="49"/>
      <c r="E175" s="66"/>
      <c r="G175" s="77"/>
    </row>
    <row r="176" spans="1:7" ht="15">
      <c r="A176" s="46" t="s">
        <v>137</v>
      </c>
      <c r="B176" s="71"/>
      <c r="C176" s="68"/>
      <c r="D176" s="49">
        <v>310</v>
      </c>
      <c r="E176" s="66"/>
      <c r="G176" s="77"/>
    </row>
    <row r="177" spans="1:7" ht="15">
      <c r="A177" s="46" t="s">
        <v>138</v>
      </c>
      <c r="B177" s="71"/>
      <c r="C177" s="68"/>
      <c r="D177" s="49">
        <v>340</v>
      </c>
      <c r="E177" s="66"/>
      <c r="G177" s="77"/>
    </row>
    <row r="178" spans="1:5" ht="15" hidden="1">
      <c r="A178" s="88" t="s">
        <v>170</v>
      </c>
      <c r="B178" s="71"/>
      <c r="C178" s="68"/>
      <c r="D178" s="89">
        <v>850</v>
      </c>
      <c r="E178" s="86">
        <f>E180+E182</f>
        <v>0</v>
      </c>
    </row>
    <row r="179" spans="1:5" ht="15" hidden="1">
      <c r="A179" s="88" t="s">
        <v>171</v>
      </c>
      <c r="B179" s="71"/>
      <c r="C179" s="68"/>
      <c r="D179" s="89">
        <v>852</v>
      </c>
      <c r="E179" s="86">
        <f>E180</f>
        <v>0</v>
      </c>
    </row>
    <row r="180" spans="1:5" ht="15" hidden="1">
      <c r="A180" s="56" t="s">
        <v>135</v>
      </c>
      <c r="B180" s="57"/>
      <c r="C180" s="58"/>
      <c r="D180" s="59">
        <v>290</v>
      </c>
      <c r="E180" s="67"/>
    </row>
    <row r="181" spans="1:5" ht="15" hidden="1">
      <c r="A181" s="88" t="s">
        <v>172</v>
      </c>
      <c r="B181" s="71"/>
      <c r="C181" s="68"/>
      <c r="D181" s="89">
        <v>853</v>
      </c>
      <c r="E181" s="86">
        <f>E182</f>
        <v>0</v>
      </c>
    </row>
    <row r="182" spans="1:5" ht="15" hidden="1">
      <c r="A182" s="56" t="s">
        <v>135</v>
      </c>
      <c r="B182" s="57"/>
      <c r="C182" s="58"/>
      <c r="D182" s="59">
        <v>290</v>
      </c>
      <c r="E182" s="67"/>
    </row>
    <row r="183" spans="1:5" ht="15">
      <c r="A183" s="60" t="s">
        <v>235</v>
      </c>
      <c r="B183" s="73" t="s">
        <v>233</v>
      </c>
      <c r="C183" s="62"/>
      <c r="D183" s="61"/>
      <c r="E183" s="74">
        <f>E184</f>
        <v>500000</v>
      </c>
    </row>
    <row r="184" spans="1:5" ht="25.5">
      <c r="A184" s="88" t="s">
        <v>166</v>
      </c>
      <c r="B184" s="71"/>
      <c r="C184" s="68"/>
      <c r="D184" s="89">
        <v>244</v>
      </c>
      <c r="E184" s="86">
        <f>E185+E189+E193</f>
        <v>500000</v>
      </c>
    </row>
    <row r="185" spans="1:5" ht="15">
      <c r="A185" s="46" t="s">
        <v>126</v>
      </c>
      <c r="B185" s="71"/>
      <c r="C185" s="68"/>
      <c r="D185" s="49">
        <v>220</v>
      </c>
      <c r="E185" s="66">
        <f>E187+E188</f>
        <v>0</v>
      </c>
    </row>
    <row r="186" spans="1:5" ht="15">
      <c r="A186" s="46" t="s">
        <v>40</v>
      </c>
      <c r="B186" s="71"/>
      <c r="C186" s="68"/>
      <c r="D186" s="49"/>
      <c r="E186" s="66"/>
    </row>
    <row r="187" spans="1:5" ht="15">
      <c r="A187" s="56" t="s">
        <v>129</v>
      </c>
      <c r="B187" s="57"/>
      <c r="C187" s="58"/>
      <c r="D187" s="59">
        <v>223</v>
      </c>
      <c r="E187" s="67"/>
    </row>
    <row r="188" spans="1:5" ht="15">
      <c r="A188" s="46" t="s">
        <v>132</v>
      </c>
      <c r="B188" s="71"/>
      <c r="C188" s="68"/>
      <c r="D188" s="49">
        <v>226</v>
      </c>
      <c r="E188" s="66"/>
    </row>
    <row r="189" spans="1:5" ht="15">
      <c r="A189" s="46" t="s">
        <v>136</v>
      </c>
      <c r="B189" s="71"/>
      <c r="C189" s="68"/>
      <c r="D189" s="49">
        <v>300</v>
      </c>
      <c r="E189" s="66">
        <f>E191+E192</f>
        <v>500000</v>
      </c>
    </row>
    <row r="190" spans="1:5" ht="15">
      <c r="A190" s="46" t="s">
        <v>40</v>
      </c>
      <c r="B190" s="71"/>
      <c r="C190" s="68"/>
      <c r="D190" s="49"/>
      <c r="E190" s="66"/>
    </row>
    <row r="191" spans="1:5" ht="15">
      <c r="A191" s="46" t="s">
        <v>137</v>
      </c>
      <c r="B191" s="71"/>
      <c r="C191" s="68"/>
      <c r="D191" s="49">
        <v>310</v>
      </c>
      <c r="E191" s="66">
        <v>500000</v>
      </c>
    </row>
    <row r="192" spans="1:5" ht="15">
      <c r="A192" s="46" t="s">
        <v>138</v>
      </c>
      <c r="B192" s="71"/>
      <c r="C192" s="68"/>
      <c r="D192" s="49">
        <v>340</v>
      </c>
      <c r="E192" s="66"/>
    </row>
    <row r="193" spans="1:5" ht="15">
      <c r="A193" s="126"/>
      <c r="B193" s="127"/>
      <c r="C193" s="128"/>
      <c r="D193" s="129"/>
      <c r="E193" s="130"/>
    </row>
    <row r="194" spans="1:40" ht="15">
      <c r="A194" s="168" t="s">
        <v>143</v>
      </c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</row>
    <row r="195" spans="1:40" ht="15">
      <c r="A195" s="168" t="s">
        <v>144</v>
      </c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/>
      <c r="AM195" s="168"/>
      <c r="AN195" s="168"/>
    </row>
    <row r="196" spans="1:39" ht="15">
      <c r="A196" s="168" t="s">
        <v>145</v>
      </c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</row>
    <row r="197" spans="1:42" ht="15">
      <c r="A197" s="168" t="s">
        <v>146</v>
      </c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168"/>
      <c r="AN197" s="168"/>
      <c r="AO197" s="168"/>
      <c r="AP197" s="168"/>
    </row>
    <row r="198" spans="1:40" ht="15">
      <c r="A198" s="168" t="s">
        <v>148</v>
      </c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68"/>
      <c r="AF198" s="168"/>
      <c r="AG198" s="168"/>
      <c r="AH198" s="168"/>
      <c r="AI198" s="168"/>
      <c r="AJ198" s="168"/>
      <c r="AK198" s="168"/>
      <c r="AL198" s="168"/>
      <c r="AM198" s="168"/>
      <c r="AN198" s="168"/>
    </row>
    <row r="199" spans="1:39" ht="15">
      <c r="A199" s="168" t="s">
        <v>147</v>
      </c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</row>
    <row r="200" spans="1:39" ht="15">
      <c r="A200" s="168" t="s">
        <v>155</v>
      </c>
      <c r="B200" s="168"/>
      <c r="C200" s="168"/>
      <c r="D200" s="168"/>
      <c r="E200" s="168"/>
      <c r="F200" s="54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54"/>
      <c r="AK200" s="54"/>
      <c r="AL200" s="54"/>
      <c r="AM200" s="54"/>
    </row>
    <row r="201" spans="1:39" ht="15">
      <c r="A201" s="54"/>
      <c r="B201" s="54"/>
      <c r="C201" s="54"/>
      <c r="D201" s="54"/>
      <c r="E201" s="54"/>
      <c r="F201" s="54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4"/>
      <c r="AK201" s="54"/>
      <c r="AL201" s="54"/>
      <c r="AM201" s="54"/>
    </row>
  </sheetData>
  <sheetProtection/>
  <mergeCells count="9">
    <mergeCell ref="A199:O199"/>
    <mergeCell ref="A200:E200"/>
    <mergeCell ref="G200:AI200"/>
    <mergeCell ref="A1:C1"/>
    <mergeCell ref="A194:AN194"/>
    <mergeCell ref="A195:AN195"/>
    <mergeCell ref="A196:Y196"/>
    <mergeCell ref="A197:AP197"/>
    <mergeCell ref="A198:AN198"/>
  </mergeCells>
  <printOptions/>
  <pageMargins left="0.7874015748031497" right="0" top="0" bottom="0" header="0.5118110236220472" footer="0.5118110236220472"/>
  <pageSetup horizontalDpi="300" verticalDpi="300" orientation="portrait" paperSize="9" scale="81" r:id="rId1"/>
  <rowBreaks count="4" manualBreakCount="4">
    <brk id="48" max="4" man="1"/>
    <brk id="96" max="4" man="1"/>
    <brk id="132" max="4" man="1"/>
    <brk id="20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60" zoomScalePageLayoutView="0" workbookViewId="0" topLeftCell="A1">
      <selection activeCell="D9" sqref="D9:F10"/>
    </sheetView>
  </sheetViews>
  <sheetFormatPr defaultColWidth="9.00390625" defaultRowHeight="12.75"/>
  <cols>
    <col min="1" max="1" width="32.875" style="0" customWidth="1"/>
    <col min="3" max="3" width="11.75390625" style="0" bestFit="1" customWidth="1"/>
    <col min="4" max="4" width="14.75390625" style="0" customWidth="1"/>
    <col min="5" max="5" width="13.625" style="0" customWidth="1"/>
    <col min="6" max="6" width="12.625" style="0" customWidth="1"/>
    <col min="7" max="7" width="12.125" style="0" customWidth="1"/>
    <col min="8" max="8" width="12.875" style="0" customWidth="1"/>
    <col min="9" max="9" width="13.875" style="0" customWidth="1"/>
    <col min="10" max="11" width="13.00390625" style="0" customWidth="1"/>
    <col min="12" max="12" width="12.25390625" style="0" customWidth="1"/>
  </cols>
  <sheetData>
    <row r="1" spans="1:12" ht="42.75" customHeight="1">
      <c r="A1" s="99"/>
      <c r="B1" s="99"/>
      <c r="C1" s="99"/>
      <c r="D1" s="99"/>
      <c r="E1" s="99"/>
      <c r="F1" s="99"/>
      <c r="G1" s="99"/>
      <c r="H1" s="170" t="s">
        <v>184</v>
      </c>
      <c r="I1" s="170"/>
      <c r="J1" s="170"/>
      <c r="K1" s="170"/>
      <c r="L1" s="170"/>
    </row>
    <row r="2" spans="1:12" ht="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5">
      <c r="A4" s="171" t="s">
        <v>185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5">
      <c r="A5" s="171" t="s">
        <v>186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5">
      <c r="A6" s="171" t="s">
        <v>238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2" ht="15">
      <c r="A7" s="100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15" customHeight="1">
      <c r="A8" s="172" t="s">
        <v>37</v>
      </c>
      <c r="B8" s="172" t="s">
        <v>187</v>
      </c>
      <c r="C8" s="172" t="s">
        <v>188</v>
      </c>
      <c r="D8" s="172" t="s">
        <v>189</v>
      </c>
      <c r="E8" s="172"/>
      <c r="F8" s="172"/>
      <c r="G8" s="172"/>
      <c r="H8" s="172"/>
      <c r="I8" s="172"/>
      <c r="J8" s="172"/>
      <c r="K8" s="172"/>
      <c r="L8" s="172"/>
    </row>
    <row r="9" spans="1:12" ht="15" customHeight="1">
      <c r="A9" s="172"/>
      <c r="B9" s="172"/>
      <c r="C9" s="172"/>
      <c r="D9" s="172" t="s">
        <v>190</v>
      </c>
      <c r="E9" s="172"/>
      <c r="F9" s="172"/>
      <c r="G9" s="172" t="s">
        <v>42</v>
      </c>
      <c r="H9" s="172"/>
      <c r="I9" s="172"/>
      <c r="J9" s="172"/>
      <c r="K9" s="172"/>
      <c r="L9" s="172"/>
    </row>
    <row r="10" spans="1:12" ht="75.75" customHeight="1">
      <c r="A10" s="172"/>
      <c r="B10" s="172"/>
      <c r="C10" s="172"/>
      <c r="D10" s="172"/>
      <c r="E10" s="172"/>
      <c r="F10" s="172"/>
      <c r="G10" s="173" t="s">
        <v>191</v>
      </c>
      <c r="H10" s="174"/>
      <c r="I10" s="175"/>
      <c r="J10" s="173" t="s">
        <v>192</v>
      </c>
      <c r="K10" s="174"/>
      <c r="L10" s="175"/>
    </row>
    <row r="11" spans="1:12" ht="63" customHeight="1">
      <c r="A11" s="172"/>
      <c r="B11" s="172"/>
      <c r="C11" s="172"/>
      <c r="D11" s="105" t="s">
        <v>205</v>
      </c>
      <c r="E11" s="105" t="s">
        <v>218</v>
      </c>
      <c r="F11" s="105" t="s">
        <v>219</v>
      </c>
      <c r="G11" s="105" t="s">
        <v>193</v>
      </c>
      <c r="H11" s="105" t="s">
        <v>194</v>
      </c>
      <c r="I11" s="105" t="s">
        <v>220</v>
      </c>
      <c r="J11" s="105" t="s">
        <v>205</v>
      </c>
      <c r="K11" s="105" t="s">
        <v>221</v>
      </c>
      <c r="L11" s="105" t="s">
        <v>222</v>
      </c>
    </row>
    <row r="12" spans="1:12" ht="12.75">
      <c r="A12" s="105">
        <v>1</v>
      </c>
      <c r="B12" s="105">
        <v>2</v>
      </c>
      <c r="C12" s="105">
        <v>3</v>
      </c>
      <c r="D12" s="105">
        <v>4</v>
      </c>
      <c r="E12" s="105">
        <v>5</v>
      </c>
      <c r="F12" s="105">
        <v>6</v>
      </c>
      <c r="G12" s="105">
        <v>7</v>
      </c>
      <c r="H12" s="105">
        <v>8</v>
      </c>
      <c r="I12" s="105">
        <v>9</v>
      </c>
      <c r="J12" s="105">
        <v>10</v>
      </c>
      <c r="K12" s="105">
        <v>11</v>
      </c>
      <c r="L12" s="105">
        <v>12</v>
      </c>
    </row>
    <row r="13" spans="1:12" ht="35.25" customHeight="1">
      <c r="A13" s="106" t="s">
        <v>195</v>
      </c>
      <c r="B13" s="102" t="s">
        <v>196</v>
      </c>
      <c r="C13" s="103" t="s">
        <v>197</v>
      </c>
      <c r="D13" s="107">
        <f aca="true" t="shared" si="0" ref="D13:F16">G13+J13</f>
        <v>17673361.08</v>
      </c>
      <c r="E13" s="107">
        <f t="shared" si="0"/>
        <v>10824221</v>
      </c>
      <c r="F13" s="107">
        <f t="shared" si="0"/>
        <v>14312622</v>
      </c>
      <c r="G13" s="107">
        <f aca="true" t="shared" si="1" ref="G13:L13">G14+G16</f>
        <v>0</v>
      </c>
      <c r="H13" s="107">
        <f t="shared" si="1"/>
        <v>0</v>
      </c>
      <c r="I13" s="107">
        <f t="shared" si="1"/>
        <v>0</v>
      </c>
      <c r="J13" s="107">
        <f t="shared" si="1"/>
        <v>17673361.08</v>
      </c>
      <c r="K13" s="107">
        <f t="shared" si="1"/>
        <v>10824221</v>
      </c>
      <c r="L13" s="107">
        <f t="shared" si="1"/>
        <v>14312622</v>
      </c>
    </row>
    <row r="14" spans="1:12" ht="47.25" customHeight="1">
      <c r="A14" s="106" t="s">
        <v>198</v>
      </c>
      <c r="B14" s="103">
        <v>1001</v>
      </c>
      <c r="C14" s="103" t="s">
        <v>197</v>
      </c>
      <c r="D14" s="107">
        <f t="shared" si="0"/>
        <v>1810142.0899999999</v>
      </c>
      <c r="E14" s="107">
        <f t="shared" si="0"/>
        <v>0</v>
      </c>
      <c r="F14" s="107">
        <f t="shared" si="0"/>
        <v>0</v>
      </c>
      <c r="G14" s="107"/>
      <c r="H14" s="107"/>
      <c r="I14" s="107"/>
      <c r="J14" s="107">
        <f>115611.2+9257.11+12989.5+19822.28+38600+96100+911824+557336.69+31786.69+16814.62</f>
        <v>1810142.0899999999</v>
      </c>
      <c r="K14" s="107"/>
      <c r="L14" s="107"/>
    </row>
    <row r="15" spans="1:12" ht="15">
      <c r="A15" s="106"/>
      <c r="B15" s="101"/>
      <c r="C15" s="101"/>
      <c r="D15" s="107"/>
      <c r="E15" s="107"/>
      <c r="F15" s="107"/>
      <c r="G15" s="108"/>
      <c r="H15" s="108"/>
      <c r="I15" s="108"/>
      <c r="J15" s="108"/>
      <c r="K15" s="108"/>
      <c r="L15" s="108"/>
    </row>
    <row r="16" spans="1:12" ht="32.25" customHeight="1">
      <c r="A16" s="106" t="s">
        <v>199</v>
      </c>
      <c r="B16" s="103">
        <v>2001</v>
      </c>
      <c r="C16" s="101"/>
      <c r="D16" s="107">
        <f t="shared" si="0"/>
        <v>15863218.99</v>
      </c>
      <c r="E16" s="107">
        <f t="shared" si="0"/>
        <v>10824221</v>
      </c>
      <c r="F16" s="107">
        <f t="shared" si="0"/>
        <v>14312622</v>
      </c>
      <c r="G16" s="108"/>
      <c r="H16" s="108"/>
      <c r="I16" s="108"/>
      <c r="J16" s="107">
        <f>43000+3184600+372660+168640+12350+452500+201013+63793+840847+800+64411+1032600+690000+100000+719670+20000+175986-3134+240140+239850+120000+3918110+23909-157680.09-183305+1050+10857.83+39884.76+318832-4.83-10416-7112+250000-27300+500000+2446667.32</f>
        <v>15863218.99</v>
      </c>
      <c r="K16" s="107">
        <f>43000+2931200+372660+168640+12350+1032600+1000000+201013+63420+198534+62809+20000+175986+240140+239850+120000+3918110+23909</f>
        <v>10824221</v>
      </c>
      <c r="L16" s="107">
        <f>23909+3918110+120000+239850+240140+175986+20000+66547+322823+63794+201013+4360000+1032600+12350+168640+372660+2931200+43000</f>
        <v>14312622</v>
      </c>
    </row>
    <row r="17" spans="1:12" ht="15">
      <c r="A17" s="106"/>
      <c r="B17" s="101"/>
      <c r="C17" s="101"/>
      <c r="D17" s="107">
        <f>D13-D14-D16</f>
        <v>0</v>
      </c>
      <c r="E17" s="107">
        <f>E13-E14-E16</f>
        <v>0</v>
      </c>
      <c r="F17" s="107">
        <f>F13-F14-F16</f>
        <v>0</v>
      </c>
      <c r="G17" s="108"/>
      <c r="H17" s="108"/>
      <c r="I17" s="108"/>
      <c r="J17" s="104"/>
      <c r="K17" s="104"/>
      <c r="L17" s="104"/>
    </row>
    <row r="18" spans="1:12" ht="1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1:12" ht="15">
      <c r="A19" s="99" t="s">
        <v>200</v>
      </c>
      <c r="B19" s="176"/>
      <c r="C19" s="176"/>
      <c r="D19" s="176"/>
      <c r="E19" s="176"/>
      <c r="F19" s="99" t="s">
        <v>201</v>
      </c>
      <c r="G19" s="99"/>
      <c r="H19" s="99"/>
      <c r="I19" s="99"/>
      <c r="J19" s="99"/>
      <c r="K19" s="99"/>
      <c r="L19" s="99"/>
    </row>
    <row r="20" spans="1:12" ht="1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 ht="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1:12" ht="15">
      <c r="A22" s="99" t="s">
        <v>202</v>
      </c>
      <c r="B22" s="176"/>
      <c r="C22" s="176"/>
      <c r="D22" s="176"/>
      <c r="E22" s="176"/>
      <c r="F22" s="99" t="s">
        <v>203</v>
      </c>
      <c r="G22" s="99"/>
      <c r="H22" s="99"/>
      <c r="I22" s="99"/>
      <c r="J22" s="99"/>
      <c r="K22" s="99"/>
      <c r="L22" s="99"/>
    </row>
    <row r="23" spans="1:12" ht="1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 ht="1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2" ht="1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ht="12.75">
      <c r="C26" s="131"/>
    </row>
  </sheetData>
  <sheetProtection/>
  <mergeCells count="14">
    <mergeCell ref="G10:I10"/>
    <mergeCell ref="J10:L10"/>
    <mergeCell ref="B19:E19"/>
    <mergeCell ref="B22:E22"/>
    <mergeCell ref="H1:L1"/>
    <mergeCell ref="A4:L4"/>
    <mergeCell ref="A5:L5"/>
    <mergeCell ref="A6:L6"/>
    <mergeCell ref="A8:A11"/>
    <mergeCell ref="B8:B11"/>
    <mergeCell ref="C8:C11"/>
    <mergeCell ref="D8:L8"/>
    <mergeCell ref="D9:F10"/>
    <mergeCell ref="G9:L9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2019-02-14T12:45:02Z</cp:lastPrinted>
  <dcterms:created xsi:type="dcterms:W3CDTF">2012-12-05T05:59:22Z</dcterms:created>
  <dcterms:modified xsi:type="dcterms:W3CDTF">2019-02-19T08:45:01Z</dcterms:modified>
  <cp:category/>
  <cp:version/>
  <cp:contentType/>
  <cp:contentStatus/>
</cp:coreProperties>
</file>